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rcngo-my.sharepoint.com/personal/zl790_drc_ngo/Documents/Desktop/Tender-3 Lots/DHS_34 Houses/"/>
    </mc:Choice>
  </mc:AlternateContent>
  <xr:revisionPtr revIDLastSave="45" documentId="13_ncr:1_{2B23CD45-D543-4F27-9344-38764CBD5F44}" xr6:coauthVersionLast="47" xr6:coauthVersionMax="47" xr10:uidLastSave="{1349B3E6-3D9E-4EF4-856C-FB1F0DE57C96}"/>
  <bookViews>
    <workbookView xWindow="-110" yWindow="-110" windowWidth="19420" windowHeight="10420" xr2:uid="{86D1D0F2-215A-4DA7-B947-D90EADD91AAC}"/>
  </bookViews>
  <sheets>
    <sheet name="Lot #1_TOTAL" sheetId="10" r:id="rId1"/>
    <sheet name="BoQ #1-1" sheetId="3" r:id="rId2"/>
    <sheet name="El-works-#1-1" sheetId="4" r:id="rId3"/>
    <sheet name="Water Sanitation-#1-1" sheetId="5" r:id="rId4"/>
    <sheet name="BoQ #2-1" sheetId="6" r:id="rId5"/>
    <sheet name="El-works-#2-1" sheetId="7" r:id="rId6"/>
    <sheet name="Water Sanitation-#2-1" sheetId="8" r:id="rId7"/>
    <sheet name="Well_12m-1" sheetId="9" r:id="rId8"/>
  </sheets>
  <definedNames>
    <definedName name="_xlnm.Print_Area" localSheetId="1">'BoQ #1-1'!$A$1:$J$308</definedName>
    <definedName name="_xlnm.Print_Area" localSheetId="4">'BoQ #2-1'!$A$1:$J$321</definedName>
    <definedName name="_xlnm.Print_Area" localSheetId="3">'Water Sanitation-#1-1'!$A$1:$F$68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9" l="1"/>
  <c r="F14" i="9"/>
  <c r="F12" i="9"/>
  <c r="D10" i="9"/>
  <c r="F10" i="9" s="1"/>
  <c r="F8" i="9"/>
  <c r="F6" i="9"/>
  <c r="F65" i="8"/>
  <c r="F63" i="8"/>
  <c r="F61" i="8"/>
  <c r="F59" i="8"/>
  <c r="F57" i="8"/>
  <c r="F55" i="8"/>
  <c r="F53" i="8"/>
  <c r="F51" i="8"/>
  <c r="F49" i="8"/>
  <c r="D47" i="8"/>
  <c r="F47" i="8" s="1"/>
  <c r="D45" i="8"/>
  <c r="F45" i="8" s="1"/>
  <c r="F37" i="8"/>
  <c r="F35" i="8"/>
  <c r="F33" i="8"/>
  <c r="F31" i="8"/>
  <c r="F41" i="8" s="1"/>
  <c r="D31" i="8"/>
  <c r="D39" i="8" s="1"/>
  <c r="F39" i="8" s="1"/>
  <c r="F26" i="8"/>
  <c r="F24" i="8"/>
  <c r="F22" i="8"/>
  <c r="F20" i="8"/>
  <c r="D14" i="8"/>
  <c r="F14" i="8" s="1"/>
  <c r="F10" i="8"/>
  <c r="F8" i="8"/>
  <c r="D6" i="8"/>
  <c r="F6" i="8" s="1"/>
  <c r="F28" i="7"/>
  <c r="F26" i="7"/>
  <c r="F24" i="7"/>
  <c r="F22" i="7"/>
  <c r="F20" i="7"/>
  <c r="F18" i="7"/>
  <c r="F16" i="7"/>
  <c r="F14" i="7"/>
  <c r="F12" i="7"/>
  <c r="F10" i="7"/>
  <c r="F8" i="7"/>
  <c r="F6" i="7"/>
  <c r="J266" i="6"/>
  <c r="J259" i="6"/>
  <c r="J246" i="6"/>
  <c r="J245" i="6"/>
  <c r="J243" i="6"/>
  <c r="J242" i="6"/>
  <c r="J240" i="6"/>
  <c r="J239" i="6"/>
  <c r="J237" i="6"/>
  <c r="J236" i="6"/>
  <c r="J234" i="6"/>
  <c r="J233" i="6"/>
  <c r="F230" i="6"/>
  <c r="J231" i="6" s="1"/>
  <c r="J224" i="6"/>
  <c r="J223" i="6"/>
  <c r="J221" i="6"/>
  <c r="J220" i="6"/>
  <c r="J218" i="6"/>
  <c r="J217" i="6"/>
  <c r="J215" i="6"/>
  <c r="J214" i="6"/>
  <c r="J212" i="6"/>
  <c r="J211" i="6"/>
  <c r="J209" i="6"/>
  <c r="J208" i="6"/>
  <c r="J202" i="6"/>
  <c r="F201" i="6"/>
  <c r="J201" i="6" s="1"/>
  <c r="J199" i="6"/>
  <c r="J198" i="6"/>
  <c r="J196" i="6"/>
  <c r="J195" i="6"/>
  <c r="J193" i="6"/>
  <c r="J192" i="6"/>
  <c r="J190" i="6"/>
  <c r="F189" i="6"/>
  <c r="J189" i="6" s="1"/>
  <c r="J187" i="6"/>
  <c r="F186" i="6"/>
  <c r="J186" i="6" s="1"/>
  <c r="J184" i="6"/>
  <c r="J181" i="6"/>
  <c r="J180" i="6"/>
  <c r="J178" i="6"/>
  <c r="F177" i="6"/>
  <c r="J177" i="6" s="1"/>
  <c r="J175" i="6"/>
  <c r="J174" i="6"/>
  <c r="J172" i="6"/>
  <c r="J171" i="6"/>
  <c r="J169" i="6"/>
  <c r="J168" i="6"/>
  <c r="F168" i="6"/>
  <c r="J166" i="6"/>
  <c r="J165" i="6"/>
  <c r="J159" i="6"/>
  <c r="J158" i="6"/>
  <c r="J156" i="6"/>
  <c r="J155" i="6"/>
  <c r="J153" i="6"/>
  <c r="J152" i="6"/>
  <c r="J150" i="6"/>
  <c r="F149" i="6"/>
  <c r="J149" i="6" s="1"/>
  <c r="J147" i="6"/>
  <c r="J146" i="6"/>
  <c r="J144" i="6"/>
  <c r="J143" i="6"/>
  <c r="J137" i="6"/>
  <c r="F136" i="6"/>
  <c r="J136" i="6" s="1"/>
  <c r="J134" i="6"/>
  <c r="J133" i="6"/>
  <c r="J127" i="6"/>
  <c r="J126" i="6"/>
  <c r="J124" i="6"/>
  <c r="J123" i="6"/>
  <c r="J121" i="6"/>
  <c r="J120" i="6"/>
  <c r="J118" i="6"/>
  <c r="J117" i="6"/>
  <c r="J115" i="6"/>
  <c r="J114" i="6"/>
  <c r="J112" i="6"/>
  <c r="F111" i="6"/>
  <c r="J111" i="6" s="1"/>
  <c r="J109" i="6"/>
  <c r="J108" i="6"/>
  <c r="J106" i="6"/>
  <c r="J105" i="6"/>
  <c r="J103" i="6"/>
  <c r="J102" i="6"/>
  <c r="J100" i="6"/>
  <c r="J99" i="6"/>
  <c r="J93" i="6"/>
  <c r="F92" i="6"/>
  <c r="J92" i="6" s="1"/>
  <c r="J90" i="6"/>
  <c r="F89" i="6"/>
  <c r="J89" i="6" s="1"/>
  <c r="J83" i="6"/>
  <c r="J82" i="6"/>
  <c r="F81" i="6"/>
  <c r="J81" i="6" s="1"/>
  <c r="F80" i="6"/>
  <c r="J80" i="6" s="1"/>
  <c r="J79" i="6"/>
  <c r="J78" i="6"/>
  <c r="J77" i="6"/>
  <c r="J76" i="6"/>
  <c r="J68" i="6"/>
  <c r="J67" i="6"/>
  <c r="J65" i="6"/>
  <c r="J64" i="6"/>
  <c r="J62" i="6"/>
  <c r="J61" i="6"/>
  <c r="J59" i="6"/>
  <c r="J58" i="6"/>
  <c r="J56" i="6"/>
  <c r="J55" i="6"/>
  <c r="J53" i="6"/>
  <c r="F52" i="6"/>
  <c r="J52" i="6" s="1"/>
  <c r="J50" i="6"/>
  <c r="F49" i="6"/>
  <c r="J49" i="6" s="1"/>
  <c r="J47" i="6"/>
  <c r="F46" i="6"/>
  <c r="J46" i="6" s="1"/>
  <c r="J37" i="6"/>
  <c r="F37" i="6"/>
  <c r="F34" i="6"/>
  <c r="J34" i="6" s="1"/>
  <c r="F31" i="6"/>
  <c r="J31" i="6" s="1"/>
  <c r="F28" i="6"/>
  <c r="J28" i="6" s="1"/>
  <c r="J25" i="6"/>
  <c r="F65" i="5"/>
  <c r="F63" i="5"/>
  <c r="F61" i="5"/>
  <c r="F59" i="5"/>
  <c r="F57" i="5"/>
  <c r="F55" i="5"/>
  <c r="F53" i="5"/>
  <c r="F51" i="5"/>
  <c r="F49" i="5"/>
  <c r="F47" i="5"/>
  <c r="D45" i="5"/>
  <c r="F45" i="5" s="1"/>
  <c r="D39" i="5"/>
  <c r="F39" i="5" s="1"/>
  <c r="F37" i="5"/>
  <c r="F35" i="5"/>
  <c r="F33" i="5"/>
  <c r="D31" i="5"/>
  <c r="F31" i="5" s="1"/>
  <c r="F26" i="5"/>
  <c r="F24" i="5"/>
  <c r="F22" i="5"/>
  <c r="F20" i="5"/>
  <c r="D14" i="5"/>
  <c r="F14" i="5" s="1"/>
  <c r="F10" i="5"/>
  <c r="F8" i="5"/>
  <c r="D6" i="5"/>
  <c r="F6" i="5" s="1"/>
  <c r="F28" i="4"/>
  <c r="F26" i="4"/>
  <c r="F24" i="4"/>
  <c r="F22" i="4"/>
  <c r="F20" i="4"/>
  <c r="F18" i="4"/>
  <c r="F16" i="4"/>
  <c r="F14" i="4"/>
  <c r="F12" i="4"/>
  <c r="F10" i="4"/>
  <c r="F8" i="4"/>
  <c r="F6" i="4"/>
  <c r="J266" i="3"/>
  <c r="J259" i="3"/>
  <c r="J249" i="3"/>
  <c r="J246" i="3"/>
  <c r="J245" i="3"/>
  <c r="J243" i="3"/>
  <c r="J242" i="3"/>
  <c r="J240" i="3"/>
  <c r="J239" i="3"/>
  <c r="J237" i="3"/>
  <c r="J236" i="3"/>
  <c r="J234" i="3"/>
  <c r="J233" i="3"/>
  <c r="J231" i="3"/>
  <c r="F230" i="3"/>
  <c r="J230" i="3" s="1"/>
  <c r="J224" i="3"/>
  <c r="J223" i="3"/>
  <c r="J221" i="3"/>
  <c r="J220" i="3"/>
  <c r="J218" i="3"/>
  <c r="J217" i="3"/>
  <c r="J215" i="3"/>
  <c r="J214" i="3"/>
  <c r="J212" i="3"/>
  <c r="J211" i="3"/>
  <c r="J209" i="3"/>
  <c r="J208" i="3"/>
  <c r="J202" i="3"/>
  <c r="F201" i="3"/>
  <c r="J201" i="3" s="1"/>
  <c r="J199" i="3"/>
  <c r="J198" i="3"/>
  <c r="J196" i="3"/>
  <c r="J195" i="3"/>
  <c r="J193" i="3"/>
  <c r="J192" i="3"/>
  <c r="J190" i="3"/>
  <c r="F189" i="3"/>
  <c r="J189" i="3" s="1"/>
  <c r="J187" i="3"/>
  <c r="F186" i="3"/>
  <c r="J186" i="3" s="1"/>
  <c r="J184" i="3"/>
  <c r="J181" i="3"/>
  <c r="J180" i="3"/>
  <c r="J178" i="3"/>
  <c r="F177" i="3"/>
  <c r="F183" i="3" s="1"/>
  <c r="J183" i="3" s="1"/>
  <c r="J175" i="3"/>
  <c r="J174" i="3"/>
  <c r="J172" i="3"/>
  <c r="J171" i="3"/>
  <c r="J169" i="3"/>
  <c r="F168" i="3"/>
  <c r="J168" i="3" s="1"/>
  <c r="J166" i="3"/>
  <c r="F165" i="3"/>
  <c r="J165" i="3" s="1"/>
  <c r="J159" i="3"/>
  <c r="J158" i="3"/>
  <c r="J156" i="3"/>
  <c r="J155" i="3"/>
  <c r="J153" i="3"/>
  <c r="F152" i="3"/>
  <c r="J152" i="3" s="1"/>
  <c r="J150" i="3"/>
  <c r="F149" i="3"/>
  <c r="J149" i="3" s="1"/>
  <c r="J147" i="3"/>
  <c r="J146" i="3"/>
  <c r="J144" i="3"/>
  <c r="J143" i="3"/>
  <c r="J137" i="3"/>
  <c r="F136" i="3"/>
  <c r="J136" i="3" s="1"/>
  <c r="J134" i="3"/>
  <c r="F133" i="3"/>
  <c r="J133" i="3" s="1"/>
  <c r="J127" i="3"/>
  <c r="J126" i="3"/>
  <c r="J124" i="3"/>
  <c r="J123" i="3"/>
  <c r="J121" i="3"/>
  <c r="J120" i="3"/>
  <c r="J118" i="3"/>
  <c r="J117" i="3"/>
  <c r="J115" i="3"/>
  <c r="J114" i="3"/>
  <c r="J112" i="3"/>
  <c r="F111" i="3"/>
  <c r="J111" i="3" s="1"/>
  <c r="J109" i="3"/>
  <c r="J108" i="3"/>
  <c r="J106" i="3"/>
  <c r="J105" i="3"/>
  <c r="J103" i="3"/>
  <c r="J102" i="3"/>
  <c r="J100" i="3"/>
  <c r="J99" i="3"/>
  <c r="J93" i="3"/>
  <c r="F92" i="3"/>
  <c r="J92" i="3" s="1"/>
  <c r="J90" i="3"/>
  <c r="F89" i="3"/>
  <c r="J89" i="3" s="1"/>
  <c r="J83" i="3"/>
  <c r="J82" i="3"/>
  <c r="F81" i="3"/>
  <c r="J81" i="3" s="1"/>
  <c r="F80" i="3"/>
  <c r="J80" i="3" s="1"/>
  <c r="F79" i="3"/>
  <c r="J79" i="3" s="1"/>
  <c r="J78" i="3"/>
  <c r="J77" i="3"/>
  <c r="J76" i="3"/>
  <c r="J68" i="3"/>
  <c r="J67" i="3"/>
  <c r="J65" i="3"/>
  <c r="J64" i="3"/>
  <c r="J62" i="3"/>
  <c r="J61" i="3"/>
  <c r="J59" i="3"/>
  <c r="J58" i="3"/>
  <c r="J56" i="3"/>
  <c r="J55" i="3"/>
  <c r="J53" i="3"/>
  <c r="F52" i="3"/>
  <c r="J52" i="3" s="1"/>
  <c r="J50" i="3"/>
  <c r="F49" i="3"/>
  <c r="J49" i="3" s="1"/>
  <c r="J47" i="3"/>
  <c r="F46" i="3"/>
  <c r="J46" i="3" s="1"/>
  <c r="J37" i="3"/>
  <c r="F34" i="3"/>
  <c r="J34" i="3" s="1"/>
  <c r="F31" i="3"/>
  <c r="J31" i="3" s="1"/>
  <c r="F28" i="3"/>
  <c r="J28" i="3" s="1"/>
  <c r="J25" i="3"/>
  <c r="F248" i="6" l="1"/>
  <c r="J249" i="6" s="1"/>
  <c r="F183" i="6"/>
  <c r="J183" i="6" s="1"/>
  <c r="J85" i="6"/>
  <c r="J281" i="6" s="1"/>
  <c r="J95" i="6"/>
  <c r="J282" i="6" s="1"/>
  <c r="F248" i="3"/>
  <c r="J248" i="3" s="1"/>
  <c r="F31" i="4"/>
  <c r="H258" i="3" s="1"/>
  <c r="J258" i="3" s="1"/>
  <c r="J261" i="3" s="1"/>
  <c r="J289" i="3" s="1"/>
  <c r="F12" i="8"/>
  <c r="F12" i="5"/>
  <c r="F28" i="8"/>
  <c r="F31" i="7"/>
  <c r="H258" i="6" s="1"/>
  <c r="J258" i="6" s="1"/>
  <c r="J261" i="6" s="1"/>
  <c r="J289" i="6" s="1"/>
  <c r="J129" i="6"/>
  <c r="J283" i="6" s="1"/>
  <c r="F28" i="5"/>
  <c r="F41" i="5"/>
  <c r="F67" i="5"/>
  <c r="J129" i="3"/>
  <c r="J283" i="3" s="1"/>
  <c r="J95" i="3"/>
  <c r="J282" i="3" s="1"/>
  <c r="J226" i="6"/>
  <c r="J287" i="6" s="1"/>
  <c r="J161" i="6"/>
  <c r="J285" i="6" s="1"/>
  <c r="J40" i="6"/>
  <c r="J279" i="6" s="1"/>
  <c r="J139" i="6"/>
  <c r="J284" i="6" s="1"/>
  <c r="J226" i="3"/>
  <c r="J287" i="3" s="1"/>
  <c r="J139" i="3"/>
  <c r="J284" i="3" s="1"/>
  <c r="J70" i="3"/>
  <c r="J280" i="3" s="1"/>
  <c r="J40" i="3"/>
  <c r="J279" i="3" s="1"/>
  <c r="D18" i="9"/>
  <c r="F18" i="9" s="1"/>
  <c r="F20" i="9" s="1"/>
  <c r="F21" i="9" s="1"/>
  <c r="F22" i="9" s="1"/>
  <c r="F23" i="9" s="1"/>
  <c r="F24" i="9" s="1"/>
  <c r="F25" i="9" s="1"/>
  <c r="F26" i="9" s="1"/>
  <c r="J85" i="3"/>
  <c r="J281" i="3" s="1"/>
  <c r="J251" i="3"/>
  <c r="J288" i="3" s="1"/>
  <c r="J70" i="6"/>
  <c r="J280" i="6" s="1"/>
  <c r="J204" i="6"/>
  <c r="J286" i="6" s="1"/>
  <c r="F67" i="8"/>
  <c r="J161" i="3"/>
  <c r="J285" i="3" s="1"/>
  <c r="J248" i="6"/>
  <c r="J177" i="3"/>
  <c r="J204" i="3" s="1"/>
  <c r="J286" i="3" s="1"/>
  <c r="J230" i="6"/>
  <c r="F68" i="8" l="1"/>
  <c r="H265" i="6" s="1"/>
  <c r="F68" i="5"/>
  <c r="F27" i="9"/>
  <c r="F28" i="9" s="1"/>
  <c r="F17" i="10"/>
  <c r="J251" i="6"/>
  <c r="J288" i="6" s="1"/>
  <c r="J265" i="6" l="1"/>
  <c r="J268" i="6" s="1"/>
  <c r="J290" i="6" s="1"/>
  <c r="J292" i="6" s="1"/>
  <c r="J294" i="6" s="1"/>
  <c r="J296" i="6" s="1"/>
  <c r="H265" i="3"/>
  <c r="J265" i="3" s="1"/>
  <c r="J268" i="3" s="1"/>
  <c r="G17" i="10"/>
  <c r="I17" i="10" s="1"/>
  <c r="H17" i="10"/>
  <c r="J290" i="3" l="1"/>
  <c r="J292" i="3" s="1"/>
  <c r="J298" i="3" s="1"/>
  <c r="J300" i="3" s="1"/>
  <c r="J302" i="3" s="1"/>
  <c r="J304" i="3" s="1"/>
  <c r="J306" i="3" s="1"/>
  <c r="J308" i="3" s="1"/>
  <c r="J298" i="6"/>
  <c r="J300" i="6" s="1"/>
  <c r="J302" i="6" s="1"/>
  <c r="J304" i="6" s="1"/>
  <c r="J306" i="6" s="1"/>
  <c r="J308" i="6" s="1"/>
  <c r="J294" i="3" l="1"/>
  <c r="J296" i="3" s="1"/>
  <c r="F4" i="10"/>
  <c r="H4" i="10" s="1"/>
  <c r="F14" i="10"/>
  <c r="G14" i="10" s="1"/>
  <c r="I14" i="10" s="1"/>
  <c r="G4" i="10" l="1"/>
  <c r="I4" i="10" s="1"/>
  <c r="I20" i="10" s="1"/>
  <c r="H14" i="10"/>
  <c r="G20" i="10" l="1"/>
</calcChain>
</file>

<file path=xl/sharedStrings.xml><?xml version="1.0" encoding="utf-8"?>
<sst xmlns="http://schemas.openxmlformats.org/spreadsheetml/2006/main" count="1328" uniqueCount="429">
  <si>
    <t>43.12.41.883</t>
  </si>
  <si>
    <t>43.20.41.092</t>
  </si>
  <si>
    <t>43.14.47.002</t>
  </si>
  <si>
    <t>43.14.47.001</t>
  </si>
  <si>
    <t>43.11.41.267</t>
  </si>
  <si>
    <t>43.11.45.557</t>
  </si>
  <si>
    <t>43.11.46.086</t>
  </si>
  <si>
    <t>43.11.06.563</t>
  </si>
  <si>
    <t>43.31.43.258</t>
  </si>
  <si>
    <t>43.08.41.587</t>
  </si>
  <si>
    <t>43.08.44.130</t>
  </si>
  <si>
    <t>47.02.40.185</t>
  </si>
  <si>
    <t>42.06.42.146</t>
  </si>
  <si>
    <r>
      <t xml:space="preserve">      BILL OF QUANTITIES     House 54.1m</t>
    </r>
    <r>
      <rPr>
        <b/>
        <vertAlign val="superscript"/>
        <sz val="14"/>
        <rFont val="Arial"/>
        <family val="2"/>
        <charset val="204"/>
      </rPr>
      <t>2</t>
    </r>
    <r>
      <rPr>
        <b/>
        <sz val="14"/>
        <rFont val="Arial"/>
        <family val="2"/>
      </rPr>
      <t xml:space="preserve"> (8,0x8,0m)   </t>
    </r>
  </si>
  <si>
    <t>Construction of Individual Houses</t>
  </si>
  <si>
    <t xml:space="preserve">  BILL OF QUANTITIES </t>
  </si>
  <si>
    <t>individualuri სახლების მშენებლობა</t>
  </si>
  <si>
    <t>DANISH REFUGEE COUNCIL</t>
  </si>
  <si>
    <t>ლტოლვილთა დანიის საბჭო</t>
  </si>
  <si>
    <t>ხარჯთაღრიცხვა</t>
  </si>
  <si>
    <t>MUNICIPALITY</t>
  </si>
  <si>
    <t>ADDRESS</t>
  </si>
  <si>
    <t>Cadastral Info</t>
  </si>
  <si>
    <t xml:space="preserve">Remark : Calculations for material need to be done from contractor , according to the drawings </t>
  </si>
  <si>
    <t>შენიშვნა:  მასალის დაანგარიშება უნდა მოხდეს კონტრაქტორის ფასების მიხედვით, ნახაზების საფუძველზე</t>
  </si>
  <si>
    <t xml:space="preserve">DESCRIPTION OF WORK </t>
  </si>
  <si>
    <t>unit</t>
  </si>
  <si>
    <t xml:space="preserve">quantity </t>
  </si>
  <si>
    <t>labour rate</t>
  </si>
  <si>
    <t xml:space="preserve">cost </t>
  </si>
  <si>
    <t>სამუშაოთა ჩამონათვალი</t>
  </si>
  <si>
    <t>განზ.ერთეული</t>
  </si>
  <si>
    <t>რაოდენობა</t>
  </si>
  <si>
    <t>ერთ.ფასი</t>
  </si>
  <si>
    <t>ღირებულება</t>
  </si>
  <si>
    <r>
      <t>EXCAVATION WORKS  -</t>
    </r>
    <r>
      <rPr>
        <b/>
        <sz val="12"/>
        <rFont val="AcadNusx"/>
      </rPr>
      <t>მიწის სამუშაოები</t>
    </r>
  </si>
  <si>
    <t>Cleaning and levening of the building site.</t>
  </si>
  <si>
    <t>Complete</t>
  </si>
  <si>
    <t>x</t>
  </si>
  <si>
    <t>შენობის ადგილის გასუფთავება და გასწორება</t>
  </si>
  <si>
    <t>კომპლექტი</t>
  </si>
  <si>
    <t>Excavation works for foundations, depth 80 cm</t>
  </si>
  <si>
    <r>
      <t>m</t>
    </r>
    <r>
      <rPr>
        <vertAlign val="superscript"/>
        <sz val="10"/>
        <rFont val="Arial"/>
        <family val="2"/>
        <charset val="204"/>
      </rPr>
      <t>3</t>
    </r>
    <r>
      <rPr>
        <sz val="10"/>
        <rFont val="AcadNusx"/>
      </rPr>
      <t/>
    </r>
  </si>
  <si>
    <t>გრუნტის დამუშავება საძირკვლისთვის, 80 სმ სიღრმე</t>
  </si>
  <si>
    <r>
      <rPr>
        <sz val="10"/>
        <rFont val="AcadNusx"/>
      </rPr>
      <t>m</t>
    </r>
    <r>
      <rPr>
        <vertAlign val="superscript"/>
        <sz val="10"/>
        <rFont val="Arial"/>
        <family val="2"/>
        <charset val="204"/>
      </rPr>
      <t>3</t>
    </r>
  </si>
  <si>
    <t xml:space="preserve">Back filling around the basement </t>
  </si>
  <si>
    <t>ამოღებული გრუნტის უკუჩაყრა და შევსება მდინარის ხრეშით</t>
  </si>
  <si>
    <t>Leveling of the foundation with gravell fraction II-IV    d=10 cm'</t>
  </si>
  <si>
    <r>
      <t>m</t>
    </r>
    <r>
      <rPr>
        <vertAlign val="superscript"/>
        <sz val="10"/>
        <rFont val="Arial"/>
        <family val="2"/>
        <charset val="204"/>
      </rPr>
      <t>3</t>
    </r>
  </si>
  <si>
    <t>საძირკვლის მომზადება ღორღით II-IV    d=10 cm'</t>
  </si>
  <si>
    <t>Pavement of the Basement floor with gravell chippings     d=10 cm'</t>
  </si>
  <si>
    <t>იატაკის მომზადება ღორღით 10სმ</t>
  </si>
  <si>
    <t>TOTAL 1</t>
  </si>
  <si>
    <t>CONCRETE WORKS/ ბეტონის სამუშაოები</t>
  </si>
  <si>
    <t>Remark: Formwork timber provided by contractor / All concrete works include formwork</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</si>
  <si>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</si>
  <si>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Concreting of the foundations and socle with concrete B-22.5 (including the formwork) </t>
  </si>
  <si>
    <r>
      <t>საძირკვლის და ზეძირკვლის დაბეტონება ბეტონით კლასი</t>
    </r>
    <r>
      <rPr>
        <sz val="13"/>
        <rFont val="Arial"/>
        <family val="2"/>
        <charset val="204"/>
      </rPr>
      <t>B</t>
    </r>
    <r>
      <rPr>
        <sz val="13"/>
        <rFont val="AcadNusx"/>
      </rPr>
      <t>-22.5(ყალიბის ჩათვლით)</t>
    </r>
  </si>
  <si>
    <t xml:space="preserve">Concreting of R/F concrete tile 8cm thick B-25 (including the formwork) </t>
  </si>
  <si>
    <t>ბეტონის ფილის მოწყობა სისქით 8სმ კლასიBb-25(ყალიბის ჩათვლით)</t>
  </si>
  <si>
    <t>Cement screeding on the floor  40mm thick with metal net 200X200mm d3mm</t>
  </si>
  <si>
    <r>
      <t>იატაკზე ცემენტის მოჭიმვa სისქით 40მმ ლითონის ბადეზე 200</t>
    </r>
    <r>
      <rPr>
        <sz val="12"/>
        <rFont val="Arial"/>
        <family val="2"/>
        <charset val="204"/>
      </rPr>
      <t>x</t>
    </r>
    <r>
      <rPr>
        <sz val="12"/>
        <rFont val="AcadNusx"/>
      </rPr>
      <t>200მმ დ3მმ</t>
    </r>
  </si>
  <si>
    <t xml:space="preserve">Concreting of the columns with concrete B-25 (including the formwork) </t>
  </si>
  <si>
    <r>
      <t xml:space="preserve">სვეტების მოწყობა ბეტონით კლასი </t>
    </r>
    <r>
      <rPr>
        <sz val="12"/>
        <rFont val="Arial"/>
        <family val="2"/>
        <charset val="204"/>
      </rPr>
      <t>B</t>
    </r>
    <r>
      <rPr>
        <sz val="12"/>
        <rFont val="AcadNusx"/>
      </rPr>
      <t>-25(ყალიბის ჩათვლით)</t>
    </r>
  </si>
  <si>
    <t xml:space="preserve">Concreting of the lintels 24x14cm' with concrete B-25 (including the formwork) </t>
  </si>
  <si>
    <t>24X14 სმ განივკვეთის ზღუდარის მოწყობა ბეტონით კლასი b-25 (ყალიბის ჩათვლით)</t>
  </si>
  <si>
    <t xml:space="preserve">Concreting of the lintels 10x14cm' with concrete B-25 (including the formwork) </t>
  </si>
  <si>
    <r>
      <t>10X14 სმ განივკვეთის ზღუდარის მოწყობა ბეტონით კლასი</t>
    </r>
    <r>
      <rPr>
        <sz val="12"/>
        <rFont val="Arial"/>
        <family val="2"/>
        <charset val="204"/>
      </rPr>
      <t xml:space="preserve"> B</t>
    </r>
    <r>
      <rPr>
        <sz val="12"/>
        <rFont val="AcadNusx"/>
      </rPr>
      <t>-25(ყალიბის ჩათვლით)</t>
    </r>
  </si>
  <si>
    <t xml:space="preserve">Concreting of the R/C beam with concrete B-25 (including the formwork) </t>
  </si>
  <si>
    <r>
      <t>მონოლითური რკინაბეტონის სარტყელის მოწყობა ბეტონით კლასი</t>
    </r>
    <r>
      <rPr>
        <sz val="12"/>
        <rFont val="Arial"/>
        <family val="2"/>
        <charset val="204"/>
      </rPr>
      <t xml:space="preserve"> B</t>
    </r>
    <r>
      <rPr>
        <sz val="12"/>
        <rFont val="AcadNusx"/>
      </rPr>
      <t>-25(ყალიბის ჩათვლით)</t>
    </r>
  </si>
  <si>
    <t>Installation of blind area on the 10 cm thick gravel basis  with concrete  B-25 (including the formwork)   10 cm thick and 100cm width (with metal net 200X200mm d8mm)</t>
  </si>
  <si>
    <r>
      <t>შენობის გარშემო სარინელის მოწყობა ღორღის საფუძველზე სისქით 10სმ ბეტონით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სისქით 10სმ სიგანით 100სმ(</t>
    </r>
    <r>
      <rPr>
        <sz val="13"/>
        <rFont val="AcadNusx"/>
      </rPr>
      <t>ლითონის ბადეზე 200</t>
    </r>
    <r>
      <rPr>
        <sz val="13"/>
        <rFont val="Arial"/>
        <family val="2"/>
        <charset val="204"/>
      </rPr>
      <t>x</t>
    </r>
    <r>
      <rPr>
        <sz val="13"/>
        <rFont val="AcadNusx"/>
      </rPr>
      <t>200მმ დ8მმ)</t>
    </r>
  </si>
  <si>
    <t>TOTAL 2</t>
  </si>
  <si>
    <t xml:space="preserve">REINFORCEMENT STEEL-ფოლადის არმატურა </t>
  </si>
  <si>
    <t>Bending and fixing of the steelbar</t>
  </si>
  <si>
    <t>ფოლადის არმატურის მოღუნვა და მოწყობა</t>
  </si>
  <si>
    <r>
      <t xml:space="preserve">Steelbar A-240c D5mm       </t>
    </r>
    <r>
      <rPr>
        <b/>
        <sz val="13"/>
        <rFont val="AcadNusx"/>
      </rPr>
      <t xml:space="preserve">  armatura</t>
    </r>
    <r>
      <rPr>
        <b/>
        <sz val="13"/>
        <rFont val="Arial"/>
        <family val="2"/>
      </rPr>
      <t xml:space="preserve"> A-240c  D5</t>
    </r>
    <r>
      <rPr>
        <b/>
        <sz val="13"/>
        <rFont val="AcadNusx"/>
      </rPr>
      <t>mm</t>
    </r>
  </si>
  <si>
    <t xml:space="preserve">kg
</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</si>
  <si>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</si>
  <si>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</si>
  <si>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r>
      <t xml:space="preserve">Steelbar A-500c D8mm       </t>
    </r>
    <r>
      <rPr>
        <b/>
        <sz val="13"/>
        <rFont val="AcadNusx"/>
      </rPr>
      <t xml:space="preserve">  armatura</t>
    </r>
    <r>
      <rPr>
        <b/>
        <sz val="13"/>
        <rFont val="Arial"/>
        <family val="2"/>
      </rPr>
      <t xml:space="preserve"> A-500c  D8</t>
    </r>
    <r>
      <rPr>
        <b/>
        <sz val="13"/>
        <rFont val="AcadNusx"/>
      </rPr>
      <t>mm</t>
    </r>
  </si>
  <si>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</si>
  <si>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</si>
  <si>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r>
      <t xml:space="preserve">Steelbar A-500c D14mm       </t>
    </r>
    <r>
      <rPr>
        <b/>
        <sz val="13"/>
        <rFont val="AcadNusx"/>
      </rPr>
      <t xml:space="preserve"> armatura</t>
    </r>
    <r>
      <rPr>
        <b/>
        <sz val="13"/>
        <rFont val="Arial"/>
        <family val="2"/>
      </rPr>
      <t xml:space="preserve"> A-500c  D14</t>
    </r>
    <r>
      <rPr>
        <b/>
        <sz val="13"/>
        <rFont val="AcadNusx"/>
      </rPr>
      <t>mm</t>
    </r>
  </si>
  <si>
    <r>
      <t xml:space="preserve">Steelbar A-500c D20mm       </t>
    </r>
    <r>
      <rPr>
        <b/>
        <sz val="13"/>
        <rFont val="AcadNusx"/>
      </rPr>
      <t xml:space="preserve"> armatura</t>
    </r>
    <r>
      <rPr>
        <b/>
        <sz val="13"/>
        <rFont val="Arial"/>
        <family val="2"/>
      </rPr>
      <t xml:space="preserve"> A-500c  D20</t>
    </r>
    <r>
      <rPr>
        <b/>
        <sz val="13"/>
        <rFont val="AcadNusx"/>
      </rPr>
      <t>mm</t>
    </r>
  </si>
  <si>
    <t>TOTAL 3</t>
  </si>
  <si>
    <r>
      <t xml:space="preserve">MASONRY WORKS- </t>
    </r>
    <r>
      <rPr>
        <b/>
        <sz val="13"/>
        <rFont val="AcadNusx"/>
      </rPr>
      <t>კედლის წყობა</t>
    </r>
  </si>
  <si>
    <t>Reinforced walling d=10 cm' with light blocks 10x20x40 cm'</t>
  </si>
  <si>
    <t>კედლების არმირებული წყობა სიგანით 10სმ მსუბუქი სამშენებლო ბლოკით 10X20X40სმ</t>
  </si>
  <si>
    <t>Installation of the brickwall 12cm with construction bricks 65*120*250</t>
  </si>
  <si>
    <t>კედლების მოწყობა სიგანით 12სმ კერამიკული ნახვრეტებიანი აგურით 65*120*250</t>
  </si>
  <si>
    <t>TOTAL 4</t>
  </si>
  <si>
    <r>
      <t>ROOF WORKS-</t>
    </r>
    <r>
      <rPr>
        <b/>
        <sz val="12"/>
        <rFont val="AcadNusx"/>
      </rPr>
      <t>გადახურვის სამუშაოები</t>
    </r>
  </si>
  <si>
    <t>Supply and installation of the timber for roof structure (including battens and fixtures).</t>
  </si>
  <si>
    <t>სახურავის ხის კოჭების მოწყობა (ძელაკების და სამაგრების Cათვლით)</t>
  </si>
  <si>
    <t>Supply and installation  of the timber 10/20 cm' of the interfloor</t>
  </si>
  <si>
    <r>
      <t>ჭერის ხის კოჭების მოწყობა 10</t>
    </r>
    <r>
      <rPr>
        <sz val="12"/>
        <rFont val="Arial"/>
        <family val="2"/>
        <charset val="204"/>
      </rPr>
      <t>X</t>
    </r>
    <r>
      <rPr>
        <sz val="12"/>
        <rFont val="AcadNusx"/>
      </rPr>
      <t>20სმ</t>
    </r>
  </si>
  <si>
    <t>Installation of roof manhole</t>
  </si>
  <si>
    <t>pcs</t>
  </si>
  <si>
    <t>სამერცხლურის მოწყობა</t>
  </si>
  <si>
    <t>ცალი</t>
  </si>
  <si>
    <t>Installation of metal  tiled roof  (thickness 0.5mm )</t>
  </si>
  <si>
    <r>
      <t>m</t>
    </r>
    <r>
      <rPr>
        <vertAlign val="superscript"/>
        <sz val="11"/>
        <rFont val="Arial"/>
        <family val="2"/>
        <charset val="204"/>
      </rPr>
      <t>2</t>
    </r>
  </si>
  <si>
    <t>სახურავის ფენილის მოწყობა შეღებილი მეტალოკრამიტით (სისქe 0.5მმ)</t>
  </si>
  <si>
    <r>
      <rPr>
        <sz val="11"/>
        <rFont val="AcadNusx"/>
      </rPr>
      <t>მ</t>
    </r>
    <r>
      <rPr>
        <vertAlign val="superscript"/>
        <sz val="11"/>
        <rFont val="Arial"/>
        <family val="2"/>
        <charset val="204"/>
      </rPr>
      <t>2</t>
    </r>
  </si>
  <si>
    <t>Installing of the roof edges with painted sheet metal (thicknes d=0.5 mm)</t>
  </si>
  <si>
    <t>m'</t>
  </si>
  <si>
    <t>სახურავის კეხის მოწყობა შეღებილი ფურცლოვანი ლითონით (სისქe 0.5მმ)</t>
  </si>
  <si>
    <t>გრძ.მ</t>
  </si>
  <si>
    <t>Installing of RWF with painted  metal sheet(thicknes d=0.5 mm)</t>
  </si>
  <si>
    <t>საწვიმარი ძაბრების მოწყობა შეღებილი ფურცლოვანი ლითონით (სისქით 0.5მმ)</t>
  </si>
  <si>
    <t>ც</t>
  </si>
  <si>
    <r>
      <t>Supply of the material and installing of RWG with painted  metal sheet 10</t>
    </r>
    <r>
      <rPr>
        <sz val="13"/>
        <rFont val="Arial"/>
        <family val="2"/>
        <charset val="204"/>
      </rPr>
      <t>x</t>
    </r>
    <r>
      <rPr>
        <sz val="13"/>
        <rFont val="Arial"/>
        <family val="2"/>
      </rPr>
      <t>10cm( thicknes d=0.5)</t>
    </r>
  </si>
  <si>
    <r>
      <t>მასალის მოწოდება და 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</si>
  <si>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Installing of RWP with painted  metal sheet 8X10 cm( thicknes d=0.5 mm)</t>
  </si>
  <si>
    <r>
      <t>საწვიმარი მილების მოწყობა შეღებილი ფურცლოვანი ლითონით 8</t>
    </r>
    <r>
      <rPr>
        <sz val="12"/>
        <rFont val="Arial"/>
        <family val="2"/>
        <charset val="204"/>
      </rPr>
      <t>x</t>
    </r>
    <r>
      <rPr>
        <sz val="12"/>
        <rFont val="AcadNusx"/>
      </rPr>
      <t>10სმ(სისქe 0.5მმ).</t>
    </r>
  </si>
  <si>
    <t>Arranging perimeters of the balconies with painted  metal sheet (thicknes d=0.5mm).</t>
  </si>
  <si>
    <t>აივნების პერიმეტრის შემოსვა შეღებილი ფურცლოვანი ლითონით (სისქe 0.5 მმ).</t>
  </si>
  <si>
    <t>Installing of outside prefebricated window sills with painted  metal sheet (thicknes d=2,00 mm).</t>
  </si>
  <si>
    <t>ქარხნული წარმოების  საცრემლურების მოწყობა შეღებილი ფურცლოვანი ლითონით (სისქe 2,00 მმ).</t>
  </si>
  <si>
    <t>TOTAL 5</t>
  </si>
  <si>
    <r>
      <t>PLASTER WORKS-</t>
    </r>
    <r>
      <rPr>
        <b/>
        <sz val="13"/>
        <rFont val="AcadNusx"/>
      </rPr>
      <t>ბათქაშის სამუშაოები</t>
    </r>
  </si>
  <si>
    <t>Plastering inside walls in3cm thick</t>
  </si>
  <si>
    <r>
      <t>m</t>
    </r>
    <r>
      <rPr>
        <vertAlign val="superscript"/>
        <sz val="10"/>
        <rFont val="Arial"/>
        <family val="2"/>
        <charset val="204"/>
      </rPr>
      <t>2</t>
    </r>
  </si>
  <si>
    <t>შიდა კედლების მობათქაშება სისქით 3სმ</t>
  </si>
  <si>
    <r>
      <rPr>
        <sz val="10"/>
        <rFont val="AcadNusx"/>
      </rPr>
      <t>m</t>
    </r>
    <r>
      <rPr>
        <vertAlign val="superscript"/>
        <sz val="10"/>
        <rFont val="Arial"/>
        <family val="2"/>
        <charset val="204"/>
      </rPr>
      <t>2</t>
    </r>
  </si>
  <si>
    <t xml:space="preserve">Plastering of window and door dip slopes width 10cm </t>
  </si>
  <si>
    <t>ფანჯრების და კარების გვერდულების მობათქაშება სიგანით 10სმ</t>
  </si>
  <si>
    <t>TOTAL 6</t>
  </si>
  <si>
    <t>INSULATION WORKS -საიზოლაციო სამუშაოები</t>
  </si>
  <si>
    <t xml:space="preserve">Installation of the hydroinsulation under  floor with linokrone (one layer) </t>
  </si>
  <si>
    <t>ჰიდროიზოლაციის მოწყობა iატაკის ქვეშ ლინოკრონით (ერთი ფენა)</t>
  </si>
  <si>
    <t xml:space="preserve">Instalaltion of the thermal insulation in the floor with XPS tiles d=3 cm.  </t>
  </si>
  <si>
    <r>
      <t>იატაკში თერმოიზოლაციის მოწყობ</t>
    </r>
    <r>
      <rPr>
        <sz val="12"/>
        <rFont val="Arial"/>
        <family val="2"/>
        <charset val="204"/>
      </rPr>
      <t>ა XPS ფილებით</t>
    </r>
    <r>
      <rPr>
        <sz val="13"/>
        <rFont val="Arial"/>
        <family val="2"/>
      </rPr>
      <t xml:space="preserve"> d=3 სმ.  </t>
    </r>
  </si>
  <si>
    <t>Hydroinsulation of the foundation with bitumonous mastic one layer linokron</t>
  </si>
  <si>
    <r>
      <t>საძირკვლის ჰიდროიზოლაცია ბიტუმის მასტიკით ერთი ფენა ლინოკრონით</t>
    </r>
    <r>
      <rPr>
        <sz val="13"/>
        <rFont val="Arial"/>
        <family val="2"/>
      </rPr>
      <t xml:space="preserve">.  </t>
    </r>
  </si>
  <si>
    <t xml:space="preserve">Installation of the thermal insulation of the wall with XPS tiles d=7 cm.  </t>
  </si>
  <si>
    <r>
      <t xml:space="preserve">კედლის თერმოიზოლაციის მოწყობა </t>
    </r>
    <r>
      <rPr>
        <sz val="12"/>
        <rFont val="Arial"/>
        <family val="2"/>
        <charset val="204"/>
      </rPr>
      <t xml:space="preserve"> XPS</t>
    </r>
    <r>
      <rPr>
        <sz val="12"/>
        <rFont val="AcadNusx"/>
      </rPr>
      <t xml:space="preserve"> ფილებით</t>
    </r>
    <r>
      <rPr>
        <sz val="13"/>
        <rFont val="Arial"/>
        <family val="2"/>
      </rPr>
      <t xml:space="preserve"> d=7 სმ.  </t>
    </r>
  </si>
  <si>
    <t>Installation of the thermal insulation of ceiling with mineral wool d=10 cm.</t>
  </si>
  <si>
    <r>
      <t xml:space="preserve">ჭერში თერმოიზოლაციის მოწყობა მინაბამბით </t>
    </r>
    <r>
      <rPr>
        <sz val="12"/>
        <rFont val="Arial"/>
        <family val="2"/>
        <charset val="204"/>
      </rPr>
      <t>d</t>
    </r>
    <r>
      <rPr>
        <sz val="12"/>
        <rFont val="AcadNusx"/>
      </rPr>
      <t>-10სმ</t>
    </r>
  </si>
  <si>
    <t>Antiseptic and fireproofing treatment of woden materials for roof</t>
  </si>
  <si>
    <t>სახურავის ხის ელემენტების ანტისეპტიკური და ხანძარსაწინააღმდეგო დამუშავება</t>
  </si>
  <si>
    <t>TOTAL 7</t>
  </si>
  <si>
    <r>
      <t xml:space="preserve">FLOORING AND PANELING -იატაკის, </t>
    </r>
    <r>
      <rPr>
        <b/>
        <sz val="12"/>
        <rFont val="AcadNusx"/>
      </rPr>
      <t>ჭერის და ტიხრების</t>
    </r>
    <r>
      <rPr>
        <b/>
        <sz val="12"/>
        <rFont val="Arial"/>
        <family val="2"/>
      </rPr>
      <t xml:space="preserve"> მოწყობა </t>
    </r>
  </si>
  <si>
    <t>Installation of the floor laminated boards 20cmX120cmX0.9cm (including skirtings)</t>
  </si>
  <si>
    <t>ლამინირებული პარკეტის იატაკის მოწოდება და მოწყობა ზომებით 20სmX120smX0.9sm (პლინტუსების ჩათვლით)</t>
  </si>
  <si>
    <t>Installation of the wooden boards 0.3cm thick on the roof beams</t>
  </si>
  <si>
    <t>ხის ფიცრის იატაკის მოწყობა სხვენში ჭერის კოჭებზე სისქით 0.3სმ</t>
  </si>
  <si>
    <t>Installation of the ceiling boards 120X250X12 mm' on the leveled contruction</t>
  </si>
  <si>
    <t>თაბაშირმუყაოს შეკიდული ჭერის მოწყობა 120X250X1.2sm ზომის ფილებით ლითონის კარკასზე</t>
  </si>
  <si>
    <t>Installation of the ceiling plastic  boards 25X600X10 mm' on the leveled contruction with metal frame on every 60 cm' distance.</t>
  </si>
  <si>
    <r>
      <t>m</t>
    </r>
    <r>
      <rPr>
        <vertAlign val="superscript"/>
        <sz val="10"/>
        <rFont val="Arial"/>
        <family val="2"/>
        <charset val="204"/>
      </rPr>
      <t xml:space="preserve">2
</t>
    </r>
    <r>
      <rPr>
        <sz val="10"/>
        <rFont val="AcadNusx"/>
      </rPr>
      <t/>
    </r>
  </si>
  <si>
    <t>პლასტიკატის შეკიდული ჭერის მოწყობა 25X600X10mm ზომის ფილებით ლითონის კარკასზე</t>
  </si>
  <si>
    <t>Preparation of walls and ceiling for painting</t>
  </si>
  <si>
    <r>
      <t>m</t>
    </r>
    <r>
      <rPr>
        <vertAlign val="superscript"/>
        <sz val="10"/>
        <rFont val="Arial"/>
        <family val="2"/>
        <charset val="204"/>
      </rPr>
      <t>2</t>
    </r>
    <r>
      <rPr>
        <sz val="10"/>
        <rFont val="AcadNusx"/>
      </rPr>
      <t/>
    </r>
  </si>
  <si>
    <t>ჭერის და კედლების მომზადება შესაღებად</t>
  </si>
  <si>
    <t>Painting of the ceiling with emulsion paint in two layers</t>
  </si>
  <si>
    <t>ჭერის შეღებვა ემულსიის საღებავით ორ ფენად</t>
  </si>
  <si>
    <t>Painting of the walls with emulsion paint in two layers</t>
  </si>
  <si>
    <t>კედლების შეღებვა ემულსიის საღებავით ორ ფენად</t>
  </si>
  <si>
    <t>Painting of cornice with facade paint in two layers</t>
  </si>
  <si>
    <t>ლავგარდნის შეღებვა ფასადის საღებავით ორ ფენად</t>
  </si>
  <si>
    <r>
      <t>Covering of the walls in the toilet with ceramic tile, I class, h=2.4 m' (include the glue).</t>
    </r>
    <r>
      <rPr>
        <sz val="12"/>
        <rFont val="AcadNusx"/>
      </rPr>
      <t/>
    </r>
  </si>
  <si>
    <r>
      <t xml:space="preserve">კედლების მოპირკეთება კაფელით I კლასი, </t>
    </r>
    <r>
      <rPr>
        <sz val="12"/>
        <rFont val="Arial"/>
        <family val="2"/>
        <charset val="204"/>
      </rPr>
      <t>H</t>
    </r>
    <r>
      <rPr>
        <sz val="12"/>
        <rFont val="AcadNusx"/>
      </rPr>
      <t>=2.6m (wწებოს ჩათვლით)</t>
    </r>
  </si>
  <si>
    <t>Covering of the floor in the toilet with ceramic tile, I class, (include the glue and skirting).</t>
  </si>
  <si>
    <t>იატაკზე მეტლახის ფილების მოწყობა I კლასი, (წებოს და პლინტუსის ჩათვლით ჩათვლით)</t>
  </si>
  <si>
    <t>Installation of mosaic stair steps 15X30X150cm</t>
  </si>
  <si>
    <t>piece</t>
  </si>
  <si>
    <t>კიბის მოზაიკური საფეხურების მოწყობა15*30*150სმ</t>
  </si>
  <si>
    <t>Installation of stair mosaic steps 15X30X100cm</t>
  </si>
  <si>
    <t>კიბის მოზაიკური საფეხურების მოწყობა15*30*100სმ</t>
  </si>
  <si>
    <t>Spraying on the socle with decorative concrete solution</t>
  </si>
  <si>
    <t>zეძირკვლის შესხურება დეკორატიული ცემენტის ხსნარით</t>
  </si>
  <si>
    <t>TOTAL 8</t>
  </si>
  <si>
    <t>DOORS, WINDOWS -კარ-ფანჯარა</t>
  </si>
  <si>
    <t>Installation of the external metal door  90 x220 cm'(With metal sheet min 1.5mm, painted with enemal paint)</t>
  </si>
  <si>
    <t>ლითონის შესასვლელი კარების მოწყობა 90X220sm (ლითონის ფურცლის სისქე არანაკლებ 1.5მმ, საბოლოო დამუშავებით და შეღებვით)</t>
  </si>
  <si>
    <t>Installation of the internal doors  90 x220 cm' (Laminated doors)</t>
  </si>
  <si>
    <t>ლამინირებული ხის შიდა კარების მოწოდება და მოწყობა 90X220sm</t>
  </si>
  <si>
    <t>Installation of  pvc doors  70 x220 cm'</t>
  </si>
  <si>
    <t>მეტალოპლასტმასის კარების მოწყობა 70X220sm</t>
  </si>
  <si>
    <r>
      <t xml:space="preserve">Installation the PVC windows 120 x 150 cm' </t>
    </r>
    <r>
      <rPr>
        <sz val="12"/>
        <rFont val="Arial"/>
        <family val="2"/>
      </rPr>
      <t>(Double opening,Termopan glass 4+12+4)</t>
    </r>
  </si>
  <si>
    <t>მეტალოპლასტმასის ფანჯრების მოწყობა 120X150sm (ორმაგი გაღებით,მინაპაკეტით4+12+4)</t>
  </si>
  <si>
    <r>
      <t>Installation of the plastic window sill 4cmX15cmX130cm</t>
    </r>
    <r>
      <rPr>
        <sz val="12"/>
        <rFont val="Arial"/>
        <family val="2"/>
      </rPr>
      <t xml:space="preserve"> </t>
    </r>
  </si>
  <si>
    <t>პლასტმასის ფანჯრის რაფის მოწოდება და მოწყობა 4X15X130sm</t>
  </si>
  <si>
    <t>Installation of the PVC window 60 x 60  cm'(Termopan glass 4+12+4)</t>
  </si>
  <si>
    <t>მეტალოპლასტმასის ფანჯრების მოწოდება და მოწყობა 60X60sm (მინაპაკეტით4+12+4)</t>
  </si>
  <si>
    <t>TOTAL 9</t>
  </si>
  <si>
    <r>
      <t>METAL WORKS-</t>
    </r>
    <r>
      <rPr>
        <b/>
        <sz val="13"/>
        <rFont val="AcadNusx"/>
      </rPr>
      <t xml:space="preserve"> </t>
    </r>
    <r>
      <rPr>
        <b/>
        <sz val="13"/>
        <rFont val="Arial"/>
        <family val="2"/>
      </rPr>
      <t>ლითონის სამუშაოები</t>
    </r>
  </si>
  <si>
    <t>Installing of metal beams for ceiling,  height 20cm</t>
  </si>
  <si>
    <t>ლითონის კოჭების მოწყობა ჭერისთვის სიმაღლით 20სმ</t>
  </si>
  <si>
    <t>Installing of metal beams for stairs,  height12cm</t>
  </si>
  <si>
    <t>ლითონის კოჭების მოწყობა კიბეებისათვის სიმაღლით 12სმ</t>
  </si>
  <si>
    <t>Installation of metal angle (50X50x4mm)on the stairs</t>
  </si>
  <si>
    <t xml:space="preserve">კიბის მარშისთვის ლითონის კუთხოვანის მოწყობა 50x50x4მმ </t>
  </si>
  <si>
    <t>Installing of metal handrails H=1.0მ</t>
  </si>
  <si>
    <t>ლითონის მოაჯირების მოწყობა სიმაღლით 1.0მ</t>
  </si>
  <si>
    <t>Installing of metal details according to the drawings</t>
  </si>
  <si>
    <t>ფოლადის ჩასატანებელი დეტალების მოწყობა ნახაზების მიხედვით</t>
  </si>
  <si>
    <t>Installation of metal angle (50X50x4mm)on the lintelns of doors and windows under the brick construction</t>
  </si>
  <si>
    <r>
      <t xml:space="preserve">კარფანჯრის ზღუდარებზე აგურის წყობის ქვეშ ლითონის კუთხოვანის მოწყობა </t>
    </r>
    <r>
      <rPr>
        <sz val="12"/>
        <rFont val="Arial"/>
        <family val="2"/>
      </rPr>
      <t>50</t>
    </r>
    <r>
      <rPr>
        <sz val="12"/>
        <rFont val="Arial"/>
        <family val="2"/>
        <charset val="204"/>
      </rPr>
      <t>x50x4</t>
    </r>
    <r>
      <rPr>
        <sz val="12"/>
        <rFont val="AcadNusx"/>
      </rPr>
      <t xml:space="preserve">მმ </t>
    </r>
  </si>
  <si>
    <t>Painting of metal elements with enamel paint 2 layers</t>
  </si>
  <si>
    <r>
      <t>m</t>
    </r>
    <r>
      <rPr>
        <vertAlign val="superscript"/>
        <sz val="11"/>
        <rFont val="Arial"/>
        <family val="2"/>
        <charset val="204"/>
      </rPr>
      <t xml:space="preserve">2
</t>
    </r>
    <r>
      <rPr>
        <sz val="10"/>
        <rFont val="AcadNusx"/>
      </rPr>
      <t/>
    </r>
  </si>
  <si>
    <t>ლითონის ელემენტების შეღებვა ზეთოვანი საღებავით ორ ფენად</t>
  </si>
  <si>
    <r>
      <rPr>
        <sz val="11"/>
        <rFont val="AcadNusx"/>
      </rPr>
      <t>m</t>
    </r>
    <r>
      <rPr>
        <vertAlign val="superscript"/>
        <sz val="11"/>
        <rFont val="Arial"/>
        <family val="2"/>
        <charset val="204"/>
      </rPr>
      <t>2</t>
    </r>
  </si>
  <si>
    <t>TOTAL 10</t>
  </si>
  <si>
    <t>ELECTRICAL WORKS -ელექტრო გაყვანილობის სამუშაოები</t>
  </si>
  <si>
    <t>Suplly and mounting of the needed material for electrical instalation.</t>
  </si>
  <si>
    <t>ელექტრო გაყვანილობისთვის საჭირო მასალის მოწოდება და მისი მოწყობა</t>
  </si>
  <si>
    <t>Electrical works - according to the drawings, and connection in electrical box.</t>
  </si>
  <si>
    <t xml:space="preserve">ელექტროგაყვანილობის სამუშაოები–ნახაზის მიხედვით </t>
  </si>
  <si>
    <t>TOTAL 11</t>
  </si>
  <si>
    <t>WATER &amp; SEWAGE WORKS -წყალგაყვანილობის და კანალიზაციის სამუშაოები</t>
  </si>
  <si>
    <t>Water &amp; sewage works to be done according to the drawings.</t>
  </si>
  <si>
    <t>წყალგაყვანილობის და კანალიზაციის სამუშაოები ნახაზების მიხედვით</t>
  </si>
  <si>
    <t>TOTAL 12</t>
  </si>
  <si>
    <r>
      <t>RECAPITUALTION-</t>
    </r>
    <r>
      <rPr>
        <b/>
        <sz val="16"/>
        <rFont val="AcadNusx"/>
      </rPr>
      <t>კრებსითი ხარჯთაღრიცხვა</t>
    </r>
  </si>
  <si>
    <r>
      <t>EXCAVATION WORKS/</t>
    </r>
    <r>
      <rPr>
        <b/>
        <sz val="14"/>
        <rFont val="Arial"/>
        <family val="2"/>
        <charset val="204"/>
      </rPr>
      <t>მიწის სამუშაოები</t>
    </r>
  </si>
  <si>
    <t>TOTAL    1</t>
  </si>
  <si>
    <r>
      <t xml:space="preserve">CONCRETE WORKS/ </t>
    </r>
    <r>
      <rPr>
        <b/>
        <sz val="14"/>
        <rFont val="Arial"/>
        <family val="2"/>
        <charset val="204"/>
      </rPr>
      <t>ბეტონის სამუშაოები</t>
    </r>
  </si>
  <si>
    <t>TOTAL    2</t>
  </si>
  <si>
    <r>
      <t xml:space="preserve">REINFORCEMENT STEEL/ </t>
    </r>
    <r>
      <rPr>
        <b/>
        <sz val="14"/>
        <rFont val="AcadNusx"/>
      </rPr>
      <t>ფოლადის არმატურა</t>
    </r>
  </si>
  <si>
    <t>TOTAL    3</t>
  </si>
  <si>
    <r>
      <t>MASONRY WORKS /</t>
    </r>
    <r>
      <rPr>
        <b/>
        <sz val="14"/>
        <rFont val="AcadNusx"/>
      </rPr>
      <t>კედლის წყობა</t>
    </r>
  </si>
  <si>
    <t>TOTAL    4</t>
  </si>
  <si>
    <r>
      <t>ROOF WORKS /</t>
    </r>
    <r>
      <rPr>
        <b/>
        <sz val="14"/>
        <rFont val="AcadNusx"/>
      </rPr>
      <t xml:space="preserve"> გადახურვის სამუშაოები</t>
    </r>
  </si>
  <si>
    <t>TOTAL    5</t>
  </si>
  <si>
    <r>
      <t>PLASTER WORKS /</t>
    </r>
    <r>
      <rPr>
        <b/>
        <sz val="14"/>
        <rFont val="Arial"/>
        <family val="2"/>
      </rPr>
      <t xml:space="preserve"> </t>
    </r>
    <r>
      <rPr>
        <b/>
        <sz val="14"/>
        <rFont val="AcadNusx"/>
      </rPr>
      <t>ბათქაში</t>
    </r>
  </si>
  <si>
    <t>TOTAL    6</t>
  </si>
  <si>
    <r>
      <t>INSULATION WORKS /</t>
    </r>
    <r>
      <rPr>
        <b/>
        <sz val="13"/>
        <rFont val="AcadNusx"/>
      </rPr>
      <t xml:space="preserve"> </t>
    </r>
    <r>
      <rPr>
        <b/>
        <sz val="14"/>
        <rFont val="AcadNusx"/>
      </rPr>
      <t>საიზოლაციო სამუშაოები</t>
    </r>
  </si>
  <si>
    <t>TOTAL    7</t>
  </si>
  <si>
    <r>
      <t>FLOORING AND PANELING /</t>
    </r>
    <r>
      <rPr>
        <b/>
        <sz val="13"/>
        <rFont val="AcadNusx"/>
      </rPr>
      <t xml:space="preserve"> </t>
    </r>
    <r>
      <rPr>
        <b/>
        <sz val="14"/>
        <rFont val="AcadNusx"/>
      </rPr>
      <t>იატაკი, ჭერი და ტიხრები</t>
    </r>
  </si>
  <si>
    <t>TOTAL    8</t>
  </si>
  <si>
    <t>TOTAL    9</t>
  </si>
  <si>
    <r>
      <t xml:space="preserve">SHEET METAL WORKS / </t>
    </r>
    <r>
      <rPr>
        <b/>
        <sz val="14"/>
        <rFont val="AcadNusx"/>
      </rPr>
      <t>ლითონის სამუშაოები</t>
    </r>
  </si>
  <si>
    <t>TOTAL  10</t>
  </si>
  <si>
    <r>
      <t xml:space="preserve">ELECTRICAL WORKS / </t>
    </r>
    <r>
      <rPr>
        <b/>
        <sz val="14"/>
        <rFont val="AcadNusx"/>
      </rPr>
      <t>ელექტროგაყვანილობის სამუშაოები</t>
    </r>
  </si>
  <si>
    <t>TOTAL  11</t>
  </si>
  <si>
    <r>
      <t>WATER &amp; SEWAGE WORKS /</t>
    </r>
    <r>
      <rPr>
        <b/>
        <sz val="14"/>
        <rFont val="AcadNusx"/>
      </rPr>
      <t>წყალგაყვანილობა–კანალიზაციის სამუშაოები</t>
    </r>
  </si>
  <si>
    <t>TOTAL  12</t>
  </si>
  <si>
    <r>
      <t xml:space="preserve">TOTAL1 - 12
</t>
    </r>
    <r>
      <rPr>
        <b/>
        <sz val="14"/>
        <rFont val="AcadNusx"/>
      </rPr>
      <t>sul</t>
    </r>
    <r>
      <rPr>
        <b/>
        <sz val="14"/>
        <rFont val="Arial"/>
        <family val="2"/>
      </rPr>
      <t xml:space="preserve"> 1-12</t>
    </r>
  </si>
  <si>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</si>
  <si>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r>
      <t xml:space="preserve"> TOTAL
</t>
    </r>
    <r>
      <rPr>
        <b/>
        <sz val="14"/>
        <rFont val="AcadNusx"/>
      </rPr>
      <t>sul</t>
    </r>
  </si>
  <si>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</si>
  <si>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r>
      <rPr>
        <b/>
        <sz val="14"/>
        <rFont val="Arial"/>
        <family val="2"/>
        <charset val="204"/>
      </rPr>
      <t>PROFIT  %</t>
    </r>
    <r>
      <rPr>
        <sz val="14"/>
        <rFont val="Arial"/>
        <family val="2"/>
        <charset val="204"/>
      </rPr>
      <t xml:space="preserve"> 
</t>
    </r>
    <r>
      <rPr>
        <sz val="14"/>
        <rFont val="AcadNusx"/>
      </rPr>
      <t xml:space="preserve">მოგება %  </t>
    </r>
  </si>
  <si>
    <r>
      <t xml:space="preserve">GRAND TOTAL
</t>
    </r>
    <r>
      <rPr>
        <b/>
        <sz val="14"/>
        <rFont val="AcadNusx"/>
      </rPr>
      <t>სულ ხარჯთაღრიცხვით</t>
    </r>
  </si>
  <si>
    <r>
      <t xml:space="preserve">VAT  18%
</t>
    </r>
    <r>
      <rPr>
        <b/>
        <sz val="14"/>
        <rFont val="AcadNusx"/>
      </rPr>
      <t>დღგ  18%</t>
    </r>
  </si>
  <si>
    <r>
      <t>Bill of quantity for electrical instalation  -  HOUSE 54.1m</t>
    </r>
    <r>
      <rPr>
        <b/>
        <vertAlign val="superscript"/>
        <sz val="16"/>
        <rFont val="Arial"/>
        <family val="2"/>
      </rPr>
      <t xml:space="preserve">2 
</t>
    </r>
    <r>
      <rPr>
        <b/>
        <sz val="16"/>
        <rFont val="Arial"/>
        <family val="2"/>
      </rPr>
      <t>ხარჯთაღრიცხვა ელექტროსამუშაოებისთის სახლი 54.1მ</t>
    </r>
    <r>
      <rPr>
        <b/>
        <vertAlign val="superscript"/>
        <sz val="16"/>
        <rFont val="Arial"/>
        <family val="2"/>
        <charset val="204"/>
      </rPr>
      <t>2</t>
    </r>
  </si>
  <si>
    <t xml:space="preserve">OWNER: </t>
  </si>
  <si>
    <t>Pos.</t>
  </si>
  <si>
    <t>Technical description/ ტექნიკური აღწერა</t>
  </si>
  <si>
    <t xml:space="preserve">Measure/საზომი    </t>
  </si>
  <si>
    <t xml:space="preserve"> Quantity/რაოდენობა     </t>
  </si>
  <si>
    <t xml:space="preserve">Unit price/ერთეულის ფასი  </t>
  </si>
  <si>
    <t>Price  /ფასი</t>
  </si>
  <si>
    <t xml:space="preserve">         Interior installation</t>
  </si>
  <si>
    <t>შიდა გაყვანილობა</t>
  </si>
  <si>
    <t>Installation of outdoor electrical cable (3X6 mm2)</t>
  </si>
  <si>
    <t>გარე ელექტრო გაყვანილობის კაბელის მოწყობა (3X6 mm2)</t>
  </si>
  <si>
    <t>Installation of metal pole 6m high, 150mm dimeter, pole must be fixed in ground for min 80cm, painted and cables must be fixed with proper insulation.</t>
  </si>
  <si>
    <r>
      <t xml:space="preserve">pcs.
</t>
    </r>
    <r>
      <rPr>
        <b/>
        <sz val="10"/>
        <rFont val="Arial"/>
        <family val="2"/>
      </rPr>
      <t/>
    </r>
  </si>
  <si>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</si>
  <si>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Installation of distribution box with 4 mono-phase switch breakers 220V/10A,
set with connections on both ends,  (50a/3/c-1pcs, 10a/1/b-4pcs, 16a/1/c-7pcs)</t>
  </si>
  <si>
    <r>
      <t xml:space="preserve">გამანაწილებელი </t>
    </r>
    <r>
      <rPr>
        <sz val="10"/>
        <rFont val="AcadNusx"/>
      </rPr>
      <t xml:space="preserve">ყუთის </t>
    </r>
    <r>
      <rPr>
        <sz val="10"/>
        <rFont val="Arial"/>
        <family val="2"/>
        <charset val="204"/>
      </rPr>
      <t xml:space="preserve"> დამონტაჟება 12 ერთფაზიანი გადამრთველით 220V/10A, ორივე ბოლოში შემაერთებლებით, (50a/3/c-1ც, 10a/1/b-4ც, 16a/1/c-7ც)</t>
    </r>
  </si>
  <si>
    <t>Cable purchase and in-wall installation, type: PPY-3 x 1,5mm2, needed
for electric lightening installation,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</si>
  <si>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</si>
  <si>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Purchase and Installation of cable, type:PPY-3 x 2,5mm2, needed for 
installation of the mono-phase connectors,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</si>
  <si>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</si>
  <si>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 mono-phase sockets 220V/10A ,
set with connections on both ends, recesset</t>
  </si>
  <si>
    <r>
      <t xml:space="preserve">pcs.
</t>
    </r>
    <r>
      <rPr>
        <sz val="11"/>
        <color theme="1"/>
        <rFont val="Calibri"/>
        <family val="2"/>
        <scheme val="minor"/>
      </rPr>
      <t xml:space="preserve">  </t>
    </r>
  </si>
  <si>
    <t xml:space="preserve">ერთფაზიანი ელექტრო მასრების 220V/10A შესყიდვა და მონტაჟი, კომპლექტი ორივე ბოლოში შემაერთებლებით, </t>
  </si>
  <si>
    <t>Purchase and  mounting of the installation switch
 220V/10A , set with connections on both ends;</t>
  </si>
  <si>
    <t xml:space="preserve">ერთკლავიშიანი გამომრთველის შესყიდვა და მონტაჟი,220V/10A კომპლექტი ორივე ბოლოში შემაერთებლებით, </t>
  </si>
  <si>
    <t>Purchase and  mounting of the installation switch 220V/10A , set with connections on both ends;</t>
  </si>
  <si>
    <t xml:space="preserve">ორკლავიშიანი გამომრთველის შესყიდვა და მონტაჟი,220V/10A კომპლექტი ორივე ბოლოში შემაერთებლებით, </t>
  </si>
  <si>
    <t>Purchase and  installation of   the light armature, type:set with the bulb of appropriate power and infix tool</t>
  </si>
  <si>
    <r>
      <t xml:space="preserve">pcs.
</t>
    </r>
    <r>
      <rPr>
        <sz val="11"/>
        <color theme="1"/>
        <rFont val="Calibri"/>
        <family val="2"/>
        <scheme val="minor"/>
      </rPr>
      <t xml:space="preserve">    </t>
    </r>
  </si>
  <si>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</si>
  <si>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Instalation destribution (PVC) boxes Φ 60 mm</t>
  </si>
  <si>
    <r>
      <t xml:space="preserve">pcs.
</t>
    </r>
    <r>
      <rPr>
        <sz val="11"/>
        <color theme="1"/>
        <rFont val="Calibri"/>
        <family val="2"/>
        <scheme val="minor"/>
      </rPr>
      <t xml:space="preserve">     </t>
    </r>
  </si>
  <si>
    <t>მეტალო-პლასტმასის გამანაწილებელი ყუთის დამონტაჟება Φ 60 mm</t>
  </si>
  <si>
    <t>Installation of  Grounding ciontour (according to the drawings)</t>
  </si>
  <si>
    <t>დამიწების კონტურის მოწყობა(ნახაზის მიხედვით)</t>
  </si>
  <si>
    <t>Other minor non-listed material  (gypsum, isolation strips, etc.)</t>
  </si>
  <si>
    <r>
      <t xml:space="preserve">lump sum
</t>
    </r>
    <r>
      <rPr>
        <b/>
        <sz val="10"/>
        <rFont val="Arial"/>
        <family val="2"/>
      </rPr>
      <t/>
    </r>
  </si>
  <si>
    <t>სხვა მასალა, რომელიც არაა ჩამოთვლილი (თაბაშირი, საიზოლაციო ლენტი და ა.შ)</t>
  </si>
  <si>
    <t>TOTAL/ჯამი</t>
  </si>
  <si>
    <r>
      <t>Bill of quantity of the waterworks and sewage system instalations - HOUSE 54.1m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</si>
  <si>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54.1m</t>
    </r>
    <r>
      <rPr>
        <vertAlign val="superscript"/>
        <sz val="14"/>
        <rFont val="Arial"/>
        <family val="2"/>
        <charset val="204"/>
      </rPr>
      <t>2</t>
    </r>
  </si>
  <si>
    <t>Waterworks/წყალსადენი</t>
  </si>
  <si>
    <t>Description of Works/სამუშაოთა აღწერა</t>
  </si>
  <si>
    <r>
      <t>Unit</t>
    </r>
    <r>
      <rPr>
        <b/>
        <sz val="10"/>
        <rFont val="Arial"/>
        <family val="2"/>
      </rPr>
      <t/>
    </r>
  </si>
  <si>
    <r>
      <t>Quantity</t>
    </r>
    <r>
      <rPr>
        <b/>
        <sz val="10"/>
        <rFont val="Arial"/>
        <family val="2"/>
      </rPr>
      <t/>
    </r>
  </si>
  <si>
    <r>
      <t>Unit price</t>
    </r>
    <r>
      <rPr>
        <b/>
        <sz val="10"/>
        <rFont val="Arial"/>
        <family val="2"/>
      </rPr>
      <t/>
    </r>
  </si>
  <si>
    <r>
      <t>Total</t>
    </r>
    <r>
      <rPr>
        <b/>
        <sz val="10"/>
        <rFont val="Arial"/>
        <family val="2"/>
      </rPr>
      <t/>
    </r>
  </si>
  <si>
    <t>I</t>
  </si>
  <si>
    <r>
      <t>Construction works</t>
    </r>
    <r>
      <rPr>
        <b/>
        <sz val="12"/>
        <rFont val="Arial"/>
        <family val="2"/>
      </rPr>
      <t xml:space="preserve"> </t>
    </r>
    <r>
      <rPr>
        <sz val="12"/>
        <rFont val="Arial"/>
        <family val="2"/>
        <charset val="204"/>
      </rPr>
      <t>for septic tank/ საკანალიზაციო ჭის სამშენებლო სამუშაოები</t>
    </r>
  </si>
  <si>
    <t>Manual escavation of soil for the septic tank (1.4m' length, 1.0 m wide 
and 1.5 m deep); and removal of escavated material up to 1 m'  
from the edge of escavation site 
Calculation made per m³</t>
  </si>
  <si>
    <t>m3</t>
  </si>
  <si>
    <t>გრუნტის ხელით გათხრა  წყლის საკანალიზაციო ჭის მოსაწყობად (1.4 მ სიგძის,1.0 მ სიგანის და 1.5 მ სიღრმის) და ამოთხრილი მასალის გატანა გასათხრელი ადგილის კიდიდან 1 მეტრამდე.
დაანგარიშება კუბურ მეტრზე.</t>
  </si>
  <si>
    <t>მ3</t>
  </si>
  <si>
    <t xml:space="preserve">Construction of the concrete tank 1,4x1.4x1.5 m and walls d=20 cm thick.
The walls made of reinforced concrete MB 30. The raineorcment has to be made of the 
reinforced iron  (Ø6 mm) in acccordance with the project proposal. 
Calculation made per a septic tank. </t>
  </si>
  <si>
    <r>
      <t xml:space="preserve">pcs 
</t>
    </r>
    <r>
      <rPr>
        <b/>
        <sz val="10"/>
        <rFont val="Arial"/>
        <family val="2"/>
      </rPr>
      <t/>
    </r>
  </si>
  <si>
    <t xml:space="preserve">ბეტონის ჭის მშენებლობა, ზომები  1,4x1.4x1.5 მ და კედლები d=20 სმ სისქის.  რკინაბეტონისგან MB 30  გაკეთებული კედლები.  არმირება უნდა იყოს არმატურის (Ø6 mm) პროექტის განაცხადთან შესაბამისად.  
დაანგარიშებულია თითო ჭაზე. </t>
  </si>
  <si>
    <t xml:space="preserve">Wheelbarrow loading and disposal  of extra material.
Calculation made per  m³. </t>
  </si>
  <si>
    <r>
      <t>m</t>
    </r>
    <r>
      <rPr>
        <vertAlign val="superscript"/>
        <sz val="10"/>
        <rFont val="Arial"/>
        <family val="2"/>
      </rPr>
      <t>3</t>
    </r>
  </si>
  <si>
    <t>მაზიდის დატვირთვა და ზედმეტი მასალის გატანა.
დაანგარიშებულია მ3.</t>
  </si>
  <si>
    <r>
      <t>Total construction works</t>
    </r>
    <r>
      <rPr>
        <b/>
        <sz val="12"/>
        <rFont val="Arial"/>
        <family val="2"/>
      </rPr>
      <t/>
    </r>
  </si>
  <si>
    <t>II</t>
  </si>
  <si>
    <t>Water system Installation works/წყალგაყვანილობის მოწყობა</t>
  </si>
  <si>
    <t>Manual escavation of soil for pipeline
Calculation made per  m3</t>
  </si>
  <si>
    <t>გრუნტის ხელით გათხრა მილსადენისთვის.
დაანგარიშება მ3</t>
  </si>
  <si>
    <t>Purchase, transportation and installation of the polipropilen pipes and appropriate
fittings. The water works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contructror will take care about the installation till the take over of the building. The
final test is to be made by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</si>
  <si>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</si>
  <si>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acceccable places. The contructor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</si>
  <si>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</si>
  <si>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pipes for cold waterØ 25 mm</t>
  </si>
  <si>
    <t>ცივი წყლის მილები Ø 25 mm</t>
  </si>
  <si>
    <t>pipes for cold waterØ 20 mm</t>
  </si>
  <si>
    <t>ცივი წყლის მილები Ø 20 mm</t>
  </si>
  <si>
    <t>pipes for hot waterØ 20 mm</t>
  </si>
  <si>
    <t>ცხელი წყლის მილები Ø 20 mm</t>
  </si>
  <si>
    <t xml:space="preserve">Installation of thermoinsulation for 20-25mm pipes with wearable thermoinsulation and additioanl layer of mineral wool </t>
  </si>
  <si>
    <t>20-25მმ მილების თბოიზოლაციის მოწყობა  ჩამოსაცმელი თბოიზოლაციით და მინერალური ბამბის დამატებითი ფენით</t>
  </si>
  <si>
    <r>
      <t>Total instalation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</si>
  <si>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</si>
  <si>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III</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</si>
  <si>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</si>
  <si>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</si>
  <si>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 xml:space="preserve">გრუნტის ხელით გათხრა საკანალიზაციო მილის ტრანშეისთვის. 
დაანგარიშება კუბური მეტრით. </t>
  </si>
  <si>
    <t>Construction of the concrete tank .0.8x0.8x0.4 m and walls d=20 cm thick.
The walls made of reinforced concrete MB 30. with metal top
Calculation made per a manhole</t>
  </si>
  <si>
    <t xml:space="preserve">ბეტონის ჭის მშენებლობა, ზომები  0.8x 0.8x0.4მ და კედლები d=20 სმ სისქის.  რკინაბეტონისგან MB 30  გაკეთებული კედლები.ლუქით
დაანგარიშებულია თითო ჭაზე. </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</si>
  <si>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</si>
  <si>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</si>
  <si>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</si>
  <si>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</si>
  <si>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with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</si>
  <si>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</si>
  <si>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Total soil worksi/გრუნტის სამუშაოების ჯამი</t>
  </si>
  <si>
    <t>IV</t>
  </si>
  <si>
    <t>Installation works/სამონტაჟო სამუშაოები</t>
  </si>
  <si>
    <t xml:space="preserve">Purchase, transportation and installation of PVC sewage system pipes and uniformed
pieces. Pipes to be installed according to the stricktly defined inclinations. Attachments
to be placed on opposite side of water flow, and junctions to be fixed tightly with gym
rings. The price comprises final closing of all openings. 
Calculation made per installed pipes. </t>
  </si>
  <si>
    <t xml:space="preserve">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</si>
  <si>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</si>
  <si>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</si>
  <si>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</si>
  <si>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</si>
  <si>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gas water heater 10 l/m.
Calculation made per a piece</t>
  </si>
  <si>
    <t xml:space="preserve">წყლის გამათბობლის(გაზზე) შესყიდვა და დამონტაჟება  50 l.
დაანგარიშება თითო ცალზე. </t>
  </si>
  <si>
    <t>Purchase and installation of trap</t>
  </si>
  <si>
    <t xml:space="preserve">ტრაპის შესყიდვა და დამონტაჟება. </t>
  </si>
  <si>
    <t>Purchase and installation of plasic valve 20mm</t>
  </si>
  <si>
    <t>პლასტმასის ბურთულოვანი ვენტილის მოწყობა 20მმ</t>
  </si>
  <si>
    <t>Purchase and installation of plasic valve 25mm</t>
  </si>
  <si>
    <t>პლასტმასის ბურთულოვანი ვენტილის მოწყობა 25მმ</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</si>
  <si>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</si>
  <si>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დამონტაჟბა ინვესტორის სპეციფიკაციის მიხედვით. 
დაანგარიშება თითო ცალზე. </t>
  </si>
  <si>
    <t xml:space="preserve">Purchase, transportationand installtion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a piece. </t>
  </si>
  <si>
    <t xml:space="preserve">ფაიფურის ხელსაბანი ნიჟარის ზომებით 58/46 (I ხარისხის)შესყიდვა,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დაანგარიშებულია თითო ცალზე. </t>
  </si>
  <si>
    <t xml:space="preserve">Purchase, transportation and installtion of the stainless steel wash basin set, dimensions
45/40 -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and water mixture tap  to be installed also. Cold and warm water tap to be installed with a basin.
Calcualtion made per a piece. </t>
  </si>
  <si>
    <t xml:space="preserve">უჟანგავი ფოლადის ხელსაბანი ნიჟარის ზომებით 45/40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</si>
  <si>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 xml:space="preserve">Purcahse and installationof the shower pad. </t>
  </si>
  <si>
    <t xml:space="preserve">შხაპის ქვეშის შესყიდვა და მონტაჟი. </t>
  </si>
  <si>
    <t>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</si>
  <si>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ფითხით. </t>
  </si>
  <si>
    <r>
      <t>Total installation works/</t>
    </r>
    <r>
      <rPr>
        <b/>
        <sz val="12"/>
        <rFont val="Arial"/>
        <family val="2"/>
      </rPr>
      <t>სამონტაჟო სამუშაოები ჯამი</t>
    </r>
  </si>
  <si>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</si>
  <si>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 xml:space="preserve">      BILL OF QUANTITIES     House 68.4m</t>
    </r>
    <r>
      <rPr>
        <b/>
        <vertAlign val="superscript"/>
        <sz val="14"/>
        <rFont val="Arial"/>
        <family val="2"/>
        <charset val="204"/>
      </rPr>
      <t>2</t>
    </r>
    <r>
      <rPr>
        <b/>
        <sz val="14"/>
        <rFont val="Arial"/>
        <family val="2"/>
      </rPr>
      <t xml:space="preserve"> (10,0x8,0m)   </t>
    </r>
  </si>
  <si>
    <t xml:space="preserve">individualuri სახლების მშენებლობა </t>
  </si>
  <si>
    <t>Cadastral  Info</t>
  </si>
  <si>
    <t>Cleaning and evening of the building site.</t>
  </si>
  <si>
    <t>Reinforced walling d=10 cm' with light blocks 10x10x40 cm'</t>
  </si>
  <si>
    <t>Installation of the timber for roof structure (including battens and fixtures).</t>
  </si>
  <si>
    <t>Installation  of the timber 10/20 cm' of the interfloor</t>
  </si>
  <si>
    <r>
      <t>ჭერის ხის კოჭების მოწოდება და მოწყობა 10</t>
    </r>
    <r>
      <rPr>
        <sz val="12"/>
        <rFont val="Arial"/>
        <family val="2"/>
        <charset val="204"/>
      </rPr>
      <t>X</t>
    </r>
    <r>
      <rPr>
        <sz val="12"/>
        <rFont val="AcadNusx"/>
      </rPr>
      <t>20სმ</t>
    </r>
  </si>
  <si>
    <r>
      <t>Installing of RWG with painted  metal sheet 10</t>
    </r>
    <r>
      <rPr>
        <sz val="13"/>
        <rFont val="Arial"/>
        <family val="2"/>
        <charset val="204"/>
      </rPr>
      <t>x</t>
    </r>
    <r>
      <rPr>
        <sz val="13"/>
        <rFont val="Arial"/>
        <family val="2"/>
      </rPr>
      <t>10cm( thicknes d=0.5)</t>
    </r>
  </si>
  <si>
    <r>
      <t>საწვიმარი ღარების მოწყობა შეღებილი ფურცლოვანი ლითონით 10</t>
    </r>
    <r>
      <rPr>
        <sz val="12"/>
        <rFont val="Arial"/>
        <family val="2"/>
        <charset val="204"/>
      </rPr>
      <t>x10სმ</t>
    </r>
    <r>
      <rPr>
        <sz val="12"/>
        <rFont val="AcadNusx"/>
      </rPr>
      <t>(სისქe 0.5მმ).</t>
    </r>
  </si>
  <si>
    <t>მასალის მოწოდება და ჭერის და კედლების მომზადება შესაღებად</t>
  </si>
  <si>
    <t>ლითონის შესასვლელი კარების მოწოდება და მოწყობა 90X220sm (ლითონის ფურცლის სისქე არანაკლებ 1.5მმ, საბოლოო დამუშავებით და შეღებვით)</t>
  </si>
  <si>
    <t>მეტალოპლასტმასის კარების მოწოდება და მოწყობა 70X220sm</t>
  </si>
  <si>
    <t>Installation of metal angle (63X63x4mm)on the stairs</t>
  </si>
  <si>
    <r>
      <t>Bill of quantity for electrical instalation  -  HOUSE 68.4m</t>
    </r>
    <r>
      <rPr>
        <b/>
        <vertAlign val="superscript"/>
        <sz val="16"/>
        <rFont val="Arial"/>
        <family val="2"/>
      </rPr>
      <t xml:space="preserve">2 
</t>
    </r>
    <r>
      <rPr>
        <b/>
        <sz val="16"/>
        <rFont val="Arial"/>
        <family val="2"/>
      </rPr>
      <t>ხარჯთაღრიცხვა ელექტროსამუშაოებისთის სახლი 68.4მ</t>
    </r>
    <r>
      <rPr>
        <b/>
        <vertAlign val="superscript"/>
        <sz val="16"/>
        <rFont val="Arial"/>
        <family val="2"/>
        <charset val="204"/>
      </rPr>
      <t>2</t>
    </r>
  </si>
  <si>
    <r>
      <t xml:space="preserve">გამანაწილებელი </t>
    </r>
    <r>
      <rPr>
        <sz val="10"/>
        <rFont val="AcadNusx"/>
      </rPr>
      <t xml:space="preserve">ყუთის </t>
    </r>
    <r>
      <rPr>
        <sz val="10"/>
        <rFont val="Arial"/>
        <family val="2"/>
        <charset val="204"/>
      </rPr>
      <t xml:space="preserve"> დამონტაჟბა 12 ერთფაზიანი გადამრთველით 220V/10A, ორივე ბოლოში შემაერთებლებით, (50a/3/c-1ც, 10a/1/b-4ც, 16a/1/c-7ც)</t>
    </r>
  </si>
  <si>
    <r>
      <t>Bill of quantity of the waterworks and sewage system instalations - HOUSE 68.4m</t>
    </r>
    <r>
      <rPr>
        <vertAlign val="superscript"/>
        <sz val="14"/>
        <rFont val="Arial"/>
        <family val="2"/>
        <charset val="204"/>
      </rPr>
      <t>2</t>
    </r>
  </si>
  <si>
    <r>
      <t>წყალგაყვანილობისა და კანალიზაციის სისტემის მოწყობის ხარჯთარიცხვა - სახლი 68.4m</t>
    </r>
    <r>
      <rPr>
        <vertAlign val="superscript"/>
        <sz val="14"/>
        <rFont val="Arial"/>
        <family val="2"/>
        <charset val="204"/>
      </rPr>
      <t>2</t>
    </r>
  </si>
  <si>
    <t xml:space="preserve">საშხაპისთვის წყლის შემრევის მონტაჟი.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ითხით. </t>
  </si>
  <si>
    <t>Water well/წყლის ჭა</t>
  </si>
  <si>
    <r>
      <t>m</t>
    </r>
    <r>
      <rPr>
        <vertAlign val="superscript"/>
        <sz val="10"/>
        <rFont val="Arial"/>
        <family val="2"/>
      </rPr>
      <t>'</t>
    </r>
  </si>
  <si>
    <t>Purchase, transportation and installation of the well concrete rings D80cm
and 90cm high; wall thikness - 4 cm
Calculation made per peace</t>
  </si>
  <si>
    <t xml:space="preserve">pcs </t>
  </si>
  <si>
    <t xml:space="preserve">ბეტონის რგოლების (D80 სმ და 90 სმ სიმაღლის, კედლის სისქე 40 მმ) შესყიდვა, ტრანსპორტირება და მოწყობა; 
დაანგარიშება ცალობით. </t>
  </si>
  <si>
    <t xml:space="preserve">Fill back the trench with escavated material followed with proper compacting. 
Filling can be done only with a pure soil, containing no debris nor stones. 
Calculation made per m³. </t>
  </si>
  <si>
    <t>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t>
  </si>
  <si>
    <t>Purchase, and installation of the well metal cover D75cm; thikness 3mm
Calculation made per  peace</t>
  </si>
  <si>
    <t xml:space="preserve">pcs 
</t>
  </si>
  <si>
    <t xml:space="preserve">ჭის რკინის თავსახურის (D75 სმ, სისქით 3 მმ) შესყიდვა, მოწყობა </t>
  </si>
  <si>
    <t>Purchase, transportation and installtion of the water tower with plastic water tank 
500lt volume, tower must be constructed according drawings.
Calculation is done for 1 tower</t>
  </si>
  <si>
    <t xml:space="preserve">500 ლიტრიანი წყლის პლასტმასის  რეზერვუარის და კოშკის შესყიდვა, ტრანსპორტირება და მოწყობა. კოშკის აშენება უნდა მოხდეს ნახაზის მიხედვით.
დაანგარიშება თითო ცალზე (კოშკზე). 
</t>
  </si>
  <si>
    <t>Purchase and  installation of - water pump 25m high pressure</t>
  </si>
  <si>
    <r>
      <t>pcs.</t>
    </r>
    <r>
      <rPr>
        <sz val="11"/>
        <color theme="1"/>
        <rFont val="Calibri"/>
        <family val="2"/>
        <scheme val="minor"/>
      </rPr>
      <t xml:space="preserve"> </t>
    </r>
  </si>
  <si>
    <t>25 მ წნევის წყლის საქაჩი ტუმბოს შესყიდვა და მონტაჟი</t>
  </si>
  <si>
    <t xml:space="preserve">Wheelbarrow loading and disposal of extra material.
Calculation made per  m3. </t>
  </si>
  <si>
    <t>თვითმცლელის დატვირთვა და ზედმეტი მასალის გატანა.
დაანგარიშებულია მ3.</t>
  </si>
  <si>
    <r>
      <t>Total Well works</t>
    </r>
    <r>
      <rPr>
        <b/>
        <sz val="12"/>
        <rFont val="Arial"/>
        <family val="2"/>
      </rPr>
      <t xml:space="preserve"> </t>
    </r>
  </si>
  <si>
    <t>Works</t>
  </si>
  <si>
    <t>Houses 8x8m</t>
  </si>
  <si>
    <t>Houses 8x10m</t>
  </si>
  <si>
    <t>Total</t>
  </si>
  <si>
    <r>
      <rPr>
        <b/>
        <sz val="11"/>
        <rFont val="Arial"/>
        <family val="2"/>
        <charset val="204"/>
      </rPr>
      <t>TEMPORARY BUILDINGS AND STRUCTURES %</t>
    </r>
    <r>
      <rPr>
        <sz val="11"/>
        <rFont val="Arial"/>
        <family val="2"/>
        <charset val="204"/>
      </rPr>
      <t xml:space="preserve">  
</t>
    </r>
    <r>
      <rPr>
        <sz val="11"/>
        <rFont val="AcadNusx"/>
      </rPr>
      <t xml:space="preserve">დროებითი შენობები და ნაგებობები% </t>
    </r>
  </si>
  <si>
    <r>
      <t xml:space="preserve"> TOTAL
</t>
    </r>
    <r>
      <rPr>
        <b/>
        <sz val="11"/>
        <rFont val="AcadNusx"/>
      </rPr>
      <t>sul</t>
    </r>
  </si>
  <si>
    <r>
      <rPr>
        <b/>
        <sz val="11"/>
        <rFont val="Arial"/>
        <family val="2"/>
        <charset val="204"/>
      </rPr>
      <t>OVERHEAD EXPENSES %</t>
    </r>
    <r>
      <rPr>
        <sz val="11"/>
        <rFont val="Arial"/>
        <family val="2"/>
        <charset val="204"/>
      </rPr>
      <t xml:space="preserve">  
</t>
    </r>
    <r>
      <rPr>
        <sz val="11"/>
        <rFont val="AcadNusx"/>
      </rPr>
      <t xml:space="preserve">ზედნადები ხარჯები% </t>
    </r>
  </si>
  <si>
    <r>
      <rPr>
        <b/>
        <sz val="11"/>
        <rFont val="Arial"/>
        <family val="2"/>
        <charset val="204"/>
      </rPr>
      <t>PROFIT  %</t>
    </r>
    <r>
      <rPr>
        <sz val="11"/>
        <rFont val="Arial"/>
        <family val="2"/>
        <charset val="204"/>
      </rPr>
      <t xml:space="preserve"> 
</t>
    </r>
    <r>
      <rPr>
        <sz val="11"/>
        <rFont val="AcadNusx"/>
      </rPr>
      <t xml:space="preserve">მოგება %  </t>
    </r>
  </si>
  <si>
    <r>
      <t xml:space="preserve">GRAND TOTAL
</t>
    </r>
    <r>
      <rPr>
        <b/>
        <sz val="11"/>
        <rFont val="AcadNusx"/>
      </rPr>
      <t>სულ ხარჯთაღრიცხვით</t>
    </r>
  </si>
  <si>
    <r>
      <t xml:space="preserve">VAT  18%
</t>
    </r>
    <r>
      <rPr>
        <b/>
        <sz val="11"/>
        <rFont val="AcadNusx"/>
      </rPr>
      <t>დღგ  18%</t>
    </r>
  </si>
  <si>
    <t>Bill of quantity of the 12m water well and reservoir installation</t>
  </si>
  <si>
    <t>სასმელი წყლის 12 მ ჭის და სადაწნეო ავზის მოწყობის ხარჯთაღრიცხვა</t>
  </si>
  <si>
    <t>Manual escavation of soil for the water well (1.0 m' wide and 12 m' deep)
and removal  of escavated material up to 1 m  from the edge of escavation site
Calculation made per  m' deep.</t>
  </si>
  <si>
    <t>გრუნტის ხელით გათხრა  წყლის ჭის მოსაწყობად (1მ სიგანის, 12 მ  სიღრმის) და ამოთხრილი მასალის გატანა გასათხრელი ადგილის კიდიდან 1 მეტრამდე.
დაანგარიშება სიღრმის მიხ.</t>
  </si>
  <si>
    <t>BoQ-TOTAL</t>
  </si>
  <si>
    <t>LOT #1-13 Houses</t>
  </si>
  <si>
    <t>N</t>
  </si>
  <si>
    <t>Mez.unit</t>
  </si>
  <si>
    <t>Quantity</t>
  </si>
  <si>
    <t>Unit Price(NET)</t>
  </si>
  <si>
    <t>Total Price (NET)</t>
  </si>
  <si>
    <t>Total Price (GROSS)</t>
  </si>
  <si>
    <t>Water well 12 m and reservoir</t>
  </si>
  <si>
    <t>C/C</t>
  </si>
  <si>
    <t>Unit Price (GROSS)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</si>
</sst>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0.0"/>
    <numFmt numFmtId="165" formatCode="#,##0.00\ [$€-1]"/>
    <numFmt numFmtId="166" formatCode="#,##0.0"/>
    <numFmt numFmtId="167" formatCode="#,##0.00\ [$Lari-437]"/>
    <numFmt numFmtId="168" formatCode="_-* #,##0.000\ [$Lari-437]_-;\-* #,##0.000\ [$Lari-437]_-;_-* &quot;-&quot;?\ [$Lari-437]_-;_-@_-"/>
    <numFmt numFmtId="169" formatCode="#,##0.00;[Red]#,##0.00"/>
    <numFmt numFmtId="170" formatCode="_-* #,##0.00\ [$DM-407]_-;\-* #,##0.00\ [$DM-407]_-;_-* &quot;-&quot;??\ [$DM-407]_-;_-@_-"/>
    <numFmt numFmtId="171" formatCode="[$€-1809]#,##0.00"/>
  </numFmts>
  <fonts count="51" x14ac:knownFonts="1">
    <font>
      <sz val="11"/>
      <color theme="1"/>
      <name val="Calibri"/>
      <family val="2"/>
      <scheme val="minor"/>
    </font>
    <font>
      <sz val="10"/>
      <name val="Arial"/>
    </font>
    <font>
      <b/>
      <sz val="14"/>
      <name val="Arial"/>
      <family val="2"/>
    </font>
    <font>
      <b/>
      <vertAlign val="superscript"/>
      <sz val="14"/>
      <name val="Arial"/>
      <family val="2"/>
      <charset val="204"/>
    </font>
    <font>
      <b/>
      <sz val="12"/>
      <name val="Arial"/>
      <family val="2"/>
    </font>
    <font>
      <b/>
      <sz val="14"/>
      <name val="AcadNusx"/>
    </font>
    <font>
      <b/>
      <sz val="16"/>
      <name val="Arial"/>
      <family val="2"/>
    </font>
    <font>
      <b/>
      <sz val="16"/>
      <name val="AcadNusx"/>
    </font>
    <font>
      <b/>
      <sz val="11"/>
      <name val="AcadNusx"/>
    </font>
    <font>
      <sz val="12"/>
      <name val="Arial"/>
      <family val="2"/>
      <charset val="204"/>
    </font>
    <font>
      <sz val="8"/>
      <name val="Arial"/>
      <family val="2"/>
    </font>
    <font>
      <b/>
      <sz val="10"/>
      <name val="Arial"/>
      <family val="2"/>
      <charset val="204"/>
    </font>
    <font>
      <sz val="10"/>
      <name val="Arial"/>
      <family val="2"/>
      <charset val="204"/>
    </font>
    <font>
      <sz val="12"/>
      <name val="Arial"/>
      <family val="2"/>
    </font>
    <font>
      <b/>
      <sz val="13"/>
      <name val="Arial"/>
      <family val="2"/>
    </font>
    <font>
      <b/>
      <sz val="10"/>
      <name val="Arial"/>
      <family val="2"/>
    </font>
    <font>
      <b/>
      <sz val="13"/>
      <name val="AcadNusx"/>
    </font>
    <font>
      <b/>
      <sz val="10"/>
      <name val="AcadNusx"/>
    </font>
    <font>
      <sz val="13"/>
      <name val="Arial"/>
      <family val="2"/>
    </font>
    <font>
      <b/>
      <sz val="12"/>
      <name val="AcadNusx"/>
    </font>
    <font>
      <sz val="10"/>
      <name val="AcadNusx"/>
    </font>
    <font>
      <vertAlign val="superscript"/>
      <sz val="10"/>
      <name val="Arial"/>
      <family val="2"/>
      <charset val="204"/>
    </font>
    <font>
      <sz val="13"/>
      <name val="AcadNusx"/>
    </font>
    <font>
      <sz val="13"/>
      <name val="Arial"/>
      <family val="2"/>
      <charset val="204"/>
    </font>
    <font>
      <sz val="12"/>
      <name val="AcadNusx"/>
    </font>
    <font>
      <sz val="10"/>
      <name val="Arial"/>
      <family val="2"/>
    </font>
    <font>
      <sz val="11"/>
      <name val="Arial"/>
      <family val="2"/>
      <charset val="204"/>
    </font>
    <font>
      <sz val="11"/>
      <name val="AcadNusx"/>
    </font>
    <font>
      <sz val="11"/>
      <name val="Arial"/>
      <family val="2"/>
    </font>
    <font>
      <vertAlign val="superscript"/>
      <sz val="11"/>
      <name val="Arial"/>
      <family val="2"/>
      <charset val="204"/>
    </font>
    <font>
      <b/>
      <sz val="11"/>
      <name val="Arial"/>
      <family val="2"/>
    </font>
    <font>
      <i/>
      <sz val="13"/>
      <name val="Arial"/>
      <family val="2"/>
    </font>
    <font>
      <sz val="18"/>
      <name val="Arial"/>
      <family val="2"/>
    </font>
    <font>
      <b/>
      <sz val="14"/>
      <name val="Arial"/>
      <family val="2"/>
      <charset val="204"/>
    </font>
    <font>
      <sz val="18"/>
      <name val="Arial"/>
      <family val="2"/>
      <charset val="204"/>
    </font>
    <font>
      <b/>
      <sz val="12"/>
      <name val="Arial"/>
      <family val="2"/>
      <charset val="204"/>
    </font>
    <font>
      <sz val="14"/>
      <name val="Arial"/>
      <family val="2"/>
      <charset val="204"/>
    </font>
    <font>
      <sz val="14"/>
      <name val="AcadNusx"/>
    </font>
    <font>
      <sz val="16"/>
      <name val="Arial"/>
      <family val="2"/>
      <charset val="204"/>
    </font>
    <font>
      <b/>
      <vertAlign val="superscript"/>
      <sz val="16"/>
      <name val="Arial"/>
      <family val="2"/>
    </font>
    <font>
      <b/>
      <vertAlign val="superscript"/>
      <sz val="16"/>
      <name val="Arial"/>
      <family val="2"/>
      <charset val="204"/>
    </font>
    <font>
      <sz val="14"/>
      <name val="Arial"/>
      <family val="2"/>
    </font>
    <font>
      <vertAlign val="superscript"/>
      <sz val="14"/>
      <name val="Arial"/>
      <family val="2"/>
      <charset val="204"/>
    </font>
    <font>
      <sz val="10"/>
      <color indexed="8"/>
      <name val="Arial"/>
      <family val="2"/>
    </font>
    <font>
      <vertAlign val="superscript"/>
      <sz val="10"/>
      <name val="Arial"/>
      <family val="2"/>
    </font>
    <font>
      <vertAlign val="superscript"/>
      <sz val="10"/>
      <color indexed="8"/>
      <name val="Arial"/>
      <family val="2"/>
    </font>
    <font>
      <sz val="12"/>
      <name val="Calibri"/>
      <family val="2"/>
      <charset val="204"/>
    </font>
    <font>
      <b/>
      <sz val="10"/>
      <name val="Calibri"/>
      <family val="2"/>
      <scheme val="minor"/>
    </font>
    <font>
      <b/>
      <sz val="12"/>
      <name val="Calibri"/>
      <family val="2"/>
      <scheme val="minor"/>
    </font>
    <font>
      <b/>
      <sz val="11"/>
      <name val="Arial"/>
      <family val="2"/>
      <charset val="204"/>
    </font>
    <font>
      <b/>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9"/>
        <bgColor indexed="64"/>
      </patternFill>
    </fill>
    <fill>
      <patternFill patternType="solid">
        <fgColor rgb="FFFFC000"/>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47"/>
        <bgColor indexed="64"/>
      </patternFill>
    </fill>
    <fill>
      <patternFill patternType="solid">
        <fgColor indexed="26"/>
        <bgColor indexed="64"/>
      </patternFill>
    </fill>
    <fill>
      <patternFill patternType="solid">
        <fgColor theme="8" tint="0.59999389629810485"/>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s>
  <cellStyleXfs count="4">
    <xf numFmtId="0" fontId="0" fillId="0" borderId="0"/>
    <xf numFmtId="0" fontId="1" fillId="0" borderId="0"/>
    <xf numFmtId="43" fontId="1" fillId="0" borderId="0" applyFont="0" applyFill="0" applyBorder="0" applyAlignment="0" applyProtection="0"/>
    <xf numFmtId="0" fontId="12" fillId="0" borderId="0"/>
  </cellStyleXfs>
  <cellXfs count="390">
    <xf numFmtId="0" fontId="0" fillId="0" borderId="0" xfId="0"/>
    <xf numFmtId="0" fontId="0" fillId="0" borderId="1" xfId="0" applyBorder="1"/>
    <xf numFmtId="0" fontId="0" fillId="0" borderId="1" xfId="0" applyBorder="1" applyAlignment="1">
      <alignment horizontal="center" vertical="center"/>
    </xf>
    <xf numFmtId="0" fontId="1" fillId="0" borderId="0" xfId="1"/>
    <xf numFmtId="0" fontId="4" fillId="0" borderId="0" xfId="1" applyFont="1" applyAlignment="1">
      <alignment horizontal="left"/>
    </xf>
    <xf numFmtId="0" fontId="4" fillId="3" borderId="13" xfId="1" applyFont="1" applyFill="1" applyBorder="1" applyAlignment="1">
      <alignment horizontal="center" wrapText="1"/>
    </xf>
    <xf numFmtId="0" fontId="5" fillId="3" borderId="14" xfId="1" applyFont="1" applyFill="1" applyBorder="1" applyAlignment="1">
      <alignment horizontal="center"/>
    </xf>
    <xf numFmtId="0" fontId="4" fillId="0" borderId="0" xfId="1" applyFont="1"/>
    <xf numFmtId="0" fontId="4" fillId="0" borderId="15" xfId="1" applyFont="1" applyBorder="1" applyAlignment="1">
      <alignment wrapText="1"/>
    </xf>
    <xf numFmtId="0" fontId="1" fillId="5" borderId="0" xfId="1" applyFill="1"/>
    <xf numFmtId="0" fontId="9" fillId="0" borderId="0" xfId="1" applyFont="1"/>
    <xf numFmtId="0" fontId="10" fillId="3" borderId="16" xfId="1" applyFont="1" applyFill="1" applyBorder="1" applyAlignment="1">
      <alignment horizontal="left"/>
    </xf>
    <xf numFmtId="0" fontId="1" fillId="3" borderId="17" xfId="1" applyFill="1" applyBorder="1"/>
    <xf numFmtId="0" fontId="10" fillId="3" borderId="21" xfId="1" applyFont="1" applyFill="1" applyBorder="1" applyAlignment="1">
      <alignment horizontal="center"/>
    </xf>
    <xf numFmtId="0" fontId="1" fillId="3" borderId="2" xfId="1" applyFill="1" applyBorder="1"/>
    <xf numFmtId="0" fontId="12" fillId="0" borderId="4" xfId="1" applyFont="1" applyBorder="1"/>
    <xf numFmtId="0" fontId="1" fillId="0" borderId="3" xfId="1" applyBorder="1"/>
    <xf numFmtId="0" fontId="1" fillId="0" borderId="23" xfId="1" applyBorder="1"/>
    <xf numFmtId="0" fontId="1" fillId="0" borderId="22" xfId="1" applyBorder="1"/>
    <xf numFmtId="0" fontId="10" fillId="0" borderId="0" xfId="1" applyFont="1" applyAlignment="1">
      <alignment horizontal="center"/>
    </xf>
    <xf numFmtId="0" fontId="9" fillId="6" borderId="24" xfId="1" applyFont="1" applyFill="1" applyBorder="1"/>
    <xf numFmtId="0" fontId="1" fillId="6" borderId="25" xfId="1" applyFill="1" applyBorder="1"/>
    <xf numFmtId="0" fontId="10" fillId="6" borderId="25" xfId="1" applyFont="1" applyFill="1" applyBorder="1" applyAlignment="1">
      <alignment horizontal="center"/>
    </xf>
    <xf numFmtId="0" fontId="1" fillId="6" borderId="26" xfId="1" applyFill="1" applyBorder="1"/>
    <xf numFmtId="0" fontId="13" fillId="0" borderId="0" xfId="1" applyFont="1" applyAlignment="1">
      <alignment horizontal="left"/>
    </xf>
    <xf numFmtId="0" fontId="13" fillId="0" borderId="0" xfId="1" applyFont="1"/>
    <xf numFmtId="0" fontId="13" fillId="3" borderId="10" xfId="1" applyFont="1" applyFill="1" applyBorder="1"/>
    <xf numFmtId="0" fontId="14" fillId="3" borderId="11"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15" fillId="0" borderId="0" xfId="1" applyFont="1" applyAlignment="1">
      <alignment horizontal="center"/>
    </xf>
    <xf numFmtId="0" fontId="13" fillId="3" borderId="13" xfId="1" applyFont="1" applyFill="1" applyBorder="1"/>
    <xf numFmtId="0" fontId="16" fillId="3" borderId="14" xfId="1" applyFont="1" applyFill="1" applyBorder="1" applyAlignment="1">
      <alignment horizontal="center" vertical="center" wrapText="1"/>
    </xf>
    <xf numFmtId="0" fontId="17" fillId="3" borderId="28" xfId="1" applyFont="1" applyFill="1" applyBorder="1" applyAlignment="1">
      <alignment horizontal="center" vertical="center" wrapText="1"/>
    </xf>
    <xf numFmtId="0" fontId="1" fillId="0" borderId="0" xfId="1" applyAlignment="1">
      <alignment horizontal="center"/>
    </xf>
    <xf numFmtId="0" fontId="18" fillId="0" borderId="0" xfId="1" applyFont="1"/>
    <xf numFmtId="0" fontId="4" fillId="3" borderId="24" xfId="1" applyFont="1" applyFill="1" applyBorder="1" applyAlignment="1">
      <alignment horizontal="center"/>
    </xf>
    <xf numFmtId="0" fontId="18" fillId="0" borderId="11" xfId="1" applyFont="1" applyBorder="1" applyAlignment="1">
      <alignment wrapText="1"/>
    </xf>
    <xf numFmtId="0" fontId="12" fillId="0" borderId="5" xfId="1" applyFont="1" applyBorder="1" applyAlignment="1">
      <alignment horizontal="center" wrapText="1"/>
    </xf>
    <xf numFmtId="0" fontId="18" fillId="0" borderId="14" xfId="1" applyFont="1" applyBorder="1" applyAlignment="1">
      <alignment wrapText="1"/>
    </xf>
    <xf numFmtId="0" fontId="20" fillId="0" borderId="6" xfId="1" applyFont="1" applyBorder="1" applyAlignment="1">
      <alignment horizontal="center" wrapText="1"/>
    </xf>
    <xf numFmtId="0" fontId="12" fillId="0" borderId="0" xfId="1" applyFont="1"/>
    <xf numFmtId="0" fontId="12" fillId="0" borderId="6" xfId="1" applyFont="1" applyBorder="1" applyAlignment="1">
      <alignment horizontal="center" wrapText="1"/>
    </xf>
    <xf numFmtId="0" fontId="13" fillId="0" borderId="0" xfId="1" applyFont="1" applyAlignment="1">
      <alignment horizontal="center"/>
    </xf>
    <xf numFmtId="0" fontId="18" fillId="0" borderId="11" xfId="1" applyFont="1" applyBorder="1" applyAlignment="1">
      <alignment horizontal="left" wrapText="1"/>
    </xf>
    <xf numFmtId="0" fontId="12" fillId="0" borderId="5" xfId="1" applyFont="1" applyBorder="1" applyAlignment="1">
      <alignment horizontal="center" vertical="center" wrapText="1"/>
    </xf>
    <xf numFmtId="0" fontId="18" fillId="0" borderId="14" xfId="1" applyFont="1" applyBorder="1" applyAlignment="1">
      <alignment horizontal="left" wrapText="1"/>
    </xf>
    <xf numFmtId="0" fontId="12" fillId="0" borderId="6" xfId="1" applyFont="1" applyBorder="1" applyAlignment="1">
      <alignment horizontal="center" vertical="center" wrapText="1"/>
    </xf>
    <xf numFmtId="0" fontId="14" fillId="0" borderId="0" xfId="1" applyFont="1"/>
    <xf numFmtId="0" fontId="18" fillId="0" borderId="11" xfId="1" applyFont="1" applyBorder="1" applyAlignment="1">
      <alignment vertical="center" wrapText="1"/>
    </xf>
    <xf numFmtId="0" fontId="18" fillId="0" borderId="14" xfId="1" applyFont="1" applyBorder="1" applyAlignment="1">
      <alignment vertical="center" wrapText="1"/>
    </xf>
    <xf numFmtId="0" fontId="13" fillId="0" borderId="12" xfId="1" applyFont="1" applyBorder="1" applyAlignment="1">
      <alignment horizontal="center"/>
    </xf>
    <xf numFmtId="0" fontId="18" fillId="0" borderId="12" xfId="1" applyFont="1" applyBorder="1"/>
    <xf numFmtId="165" fontId="12" fillId="7" borderId="31" xfId="1" applyNumberFormat="1" applyFont="1" applyFill="1" applyBorder="1"/>
    <xf numFmtId="165" fontId="12" fillId="0" borderId="0" xfId="1" applyNumberFormat="1" applyFont="1"/>
    <xf numFmtId="0" fontId="14" fillId="5" borderId="0" xfId="1" applyFont="1" applyFill="1"/>
    <xf numFmtId="0" fontId="18" fillId="0" borderId="32" xfId="1" applyFont="1" applyBorder="1" applyAlignment="1">
      <alignment wrapText="1"/>
    </xf>
    <xf numFmtId="0" fontId="22" fillId="0" borderId="33" xfId="1" applyFont="1" applyBorder="1" applyAlignment="1">
      <alignment wrapText="1"/>
    </xf>
    <xf numFmtId="0" fontId="18" fillId="0" borderId="0" xfId="1" applyFont="1" applyAlignment="1">
      <alignment vertical="center" wrapText="1"/>
    </xf>
    <xf numFmtId="0" fontId="14" fillId="0" borderId="0" xfId="1" applyFont="1" applyAlignment="1">
      <alignment wrapText="1"/>
    </xf>
    <xf numFmtId="0" fontId="15" fillId="0" borderId="0" xfId="1" applyFont="1" applyAlignment="1">
      <alignment horizontal="right"/>
    </xf>
    <xf numFmtId="166" fontId="2" fillId="0" borderId="0" xfId="1" applyNumberFormat="1" applyFont="1"/>
    <xf numFmtId="0" fontId="22" fillId="0" borderId="14" xfId="1" applyFont="1" applyBorder="1" applyAlignment="1">
      <alignment wrapText="1"/>
    </xf>
    <xf numFmtId="0" fontId="13" fillId="0" borderId="6" xfId="1" applyFont="1" applyBorder="1"/>
    <xf numFmtId="0" fontId="14" fillId="0" borderId="6" xfId="1" applyFont="1" applyBorder="1"/>
    <xf numFmtId="0" fontId="25" fillId="0" borderId="1" xfId="1" applyFont="1" applyBorder="1"/>
    <xf numFmtId="165" fontId="1" fillId="4" borderId="1" xfId="1" applyNumberFormat="1" applyFill="1" applyBorder="1"/>
    <xf numFmtId="0" fontId="13" fillId="0" borderId="1" xfId="1" applyFont="1" applyBorder="1"/>
    <xf numFmtId="0" fontId="14" fillId="0" borderId="1" xfId="1" applyFont="1" applyBorder="1"/>
    <xf numFmtId="165" fontId="12" fillId="4" borderId="1" xfId="1" applyNumberFormat="1" applyFont="1" applyFill="1" applyBorder="1"/>
    <xf numFmtId="164" fontId="1" fillId="0" borderId="0" xfId="1" applyNumberFormat="1"/>
    <xf numFmtId="0" fontId="1" fillId="0" borderId="0" xfId="1" applyAlignment="1">
      <alignment horizontal="right"/>
    </xf>
    <xf numFmtId="0" fontId="14" fillId="0" borderId="12" xfId="1" applyFont="1" applyBorder="1" applyAlignment="1">
      <alignment wrapText="1"/>
    </xf>
    <xf numFmtId="0" fontId="18" fillId="0" borderId="0" xfId="1" applyFont="1" applyAlignment="1">
      <alignment wrapText="1"/>
    </xf>
    <xf numFmtId="0" fontId="24" fillId="0" borderId="0" xfId="1" applyFont="1" applyAlignment="1">
      <alignment wrapText="1"/>
    </xf>
    <xf numFmtId="0" fontId="12" fillId="0" borderId="0" xfId="1" applyFont="1" applyAlignment="1">
      <alignment horizontal="center" vertical="center" wrapText="1"/>
    </xf>
    <xf numFmtId="167" fontId="1" fillId="0" borderId="0" xfId="1" applyNumberFormat="1" applyAlignment="1">
      <alignment horizontal="center"/>
    </xf>
    <xf numFmtId="0" fontId="26" fillId="0" borderId="0" xfId="1" applyFont="1"/>
    <xf numFmtId="0" fontId="26" fillId="0" borderId="5" xfId="1" applyFont="1" applyBorder="1" applyAlignment="1">
      <alignment horizontal="center" vertical="center" wrapText="1"/>
    </xf>
    <xf numFmtId="0" fontId="27" fillId="0" borderId="6" xfId="1" applyFont="1" applyBorder="1" applyAlignment="1">
      <alignment horizontal="center" vertical="center" wrapText="1"/>
    </xf>
    <xf numFmtId="0" fontId="28" fillId="0" borderId="0" xfId="1" applyFont="1" applyAlignment="1">
      <alignment wrapText="1"/>
    </xf>
    <xf numFmtId="0" fontId="26" fillId="0" borderId="0" xfId="1" applyFont="1" applyAlignment="1">
      <alignment horizontal="center"/>
    </xf>
    <xf numFmtId="0" fontId="26" fillId="0" borderId="6" xfId="1" applyFont="1" applyBorder="1" applyAlignment="1">
      <alignment horizontal="center" vertical="center" wrapText="1"/>
    </xf>
    <xf numFmtId="0" fontId="30" fillId="0" borderId="0" xfId="1" applyFont="1"/>
    <xf numFmtId="0" fontId="18" fillId="2" borderId="32" xfId="1" applyFont="1" applyFill="1" applyBorder="1" applyAlignment="1">
      <alignment wrapText="1"/>
    </xf>
    <xf numFmtId="0" fontId="15" fillId="0" borderId="25" xfId="1" applyFont="1" applyBorder="1" applyAlignment="1">
      <alignment horizontal="right"/>
    </xf>
    <xf numFmtId="167" fontId="1" fillId="0" borderId="26" xfId="1" applyNumberFormat="1" applyBorder="1"/>
    <xf numFmtId="0" fontId="4" fillId="3" borderId="24" xfId="1" applyFont="1" applyFill="1" applyBorder="1"/>
    <xf numFmtId="0" fontId="4" fillId="3" borderId="34" xfId="1" applyFont="1" applyFill="1" applyBorder="1"/>
    <xf numFmtId="0" fontId="1" fillId="3" borderId="25" xfId="1" applyFill="1" applyBorder="1"/>
    <xf numFmtId="0" fontId="1" fillId="3" borderId="25" xfId="1" applyFill="1" applyBorder="1" applyAlignment="1">
      <alignment horizontal="center"/>
    </xf>
    <xf numFmtId="0" fontId="1" fillId="3" borderId="26" xfId="1" applyFill="1" applyBorder="1"/>
    <xf numFmtId="0" fontId="13" fillId="0" borderId="35" xfId="1" applyFont="1" applyBorder="1" applyAlignment="1">
      <alignment horizontal="center"/>
    </xf>
    <xf numFmtId="0" fontId="24" fillId="0" borderId="25" xfId="1" applyFont="1" applyBorder="1" applyAlignment="1">
      <alignment wrapText="1"/>
    </xf>
    <xf numFmtId="0" fontId="12" fillId="0" borderId="7" xfId="1" applyFont="1" applyBorder="1" applyAlignment="1">
      <alignment horizontal="center" vertical="center" wrapText="1"/>
    </xf>
    <xf numFmtId="0" fontId="1" fillId="0" borderId="7" xfId="1" applyBorder="1" applyAlignment="1">
      <alignment horizontal="center"/>
    </xf>
    <xf numFmtId="0" fontId="13" fillId="0" borderId="25" xfId="1" applyFont="1" applyBorder="1"/>
    <xf numFmtId="0" fontId="16" fillId="0" borderId="25" xfId="1" applyFont="1" applyBorder="1" applyAlignment="1">
      <alignment horizontal="center" vertical="center" wrapText="1"/>
    </xf>
    <xf numFmtId="0" fontId="17" fillId="0" borderId="0" xfId="1" applyFont="1" applyAlignment="1">
      <alignment horizontal="center" vertical="center" wrapText="1"/>
    </xf>
    <xf numFmtId="0" fontId="24" fillId="0" borderId="33" xfId="1" applyFont="1" applyBorder="1" applyAlignment="1">
      <alignment wrapText="1"/>
    </xf>
    <xf numFmtId="0" fontId="28" fillId="0" borderId="0" xfId="1" applyFont="1"/>
    <xf numFmtId="0" fontId="13" fillId="0" borderId="12" xfId="1" applyFont="1" applyBorder="1"/>
    <xf numFmtId="0" fontId="20" fillId="0" borderId="6" xfId="1" applyFont="1" applyBorder="1" applyAlignment="1">
      <alignment horizontal="center" vertical="center" wrapText="1"/>
    </xf>
    <xf numFmtId="0" fontId="13" fillId="0" borderId="30" xfId="1" applyFont="1" applyBorder="1"/>
    <xf numFmtId="0" fontId="18" fillId="0" borderId="33" xfId="1" applyFont="1" applyBorder="1" applyAlignment="1">
      <alignment wrapText="1"/>
    </xf>
    <xf numFmtId="0" fontId="26" fillId="0" borderId="5" xfId="1" applyFont="1" applyBorder="1" applyAlignment="1">
      <alignment horizontal="center" vertical="top" wrapText="1"/>
    </xf>
    <xf numFmtId="0" fontId="26" fillId="0" borderId="6" xfId="1" applyFont="1" applyBorder="1" applyAlignment="1">
      <alignment horizontal="center" vertical="top" wrapText="1"/>
    </xf>
    <xf numFmtId="2" fontId="13" fillId="0" borderId="0" xfId="1" applyNumberFormat="1" applyFont="1" applyAlignment="1">
      <alignment horizontal="center"/>
    </xf>
    <xf numFmtId="0" fontId="27" fillId="0" borderId="0" xfId="1" applyFont="1" applyAlignment="1">
      <alignment wrapText="1"/>
    </xf>
    <xf numFmtId="0" fontId="26" fillId="0" borderId="0" xfId="1" applyFont="1" applyAlignment="1">
      <alignment horizontal="center" vertical="top" wrapText="1"/>
    </xf>
    <xf numFmtId="167" fontId="26" fillId="0" borderId="0" xfId="1" applyNumberFormat="1" applyFont="1" applyAlignment="1">
      <alignment horizontal="center"/>
    </xf>
    <xf numFmtId="167" fontId="26" fillId="8" borderId="0" xfId="1" applyNumberFormat="1" applyFont="1" applyFill="1" applyAlignment="1">
      <alignment horizontal="center"/>
    </xf>
    <xf numFmtId="0" fontId="31" fillId="0" borderId="0" xfId="1" applyFont="1"/>
    <xf numFmtId="0" fontId="18" fillId="7" borderId="32" xfId="1" applyFont="1" applyFill="1" applyBorder="1" applyAlignment="1">
      <alignment wrapText="1"/>
    </xf>
    <xf numFmtId="0" fontId="12" fillId="0" borderId="5" xfId="1" applyFont="1" applyBorder="1" applyAlignment="1">
      <alignment vertical="center" wrapText="1"/>
    </xf>
    <xf numFmtId="0" fontId="24" fillId="7" borderId="33" xfId="1" applyFont="1" applyFill="1" applyBorder="1" applyAlignment="1">
      <alignment wrapText="1"/>
    </xf>
    <xf numFmtId="0" fontId="20" fillId="0" borderId="6" xfId="1" applyFont="1" applyBorder="1" applyAlignment="1">
      <alignment vertical="center" wrapText="1"/>
    </xf>
    <xf numFmtId="0" fontId="20" fillId="0" borderId="0" xfId="1" applyFont="1" applyAlignment="1">
      <alignment vertical="center" wrapText="1"/>
    </xf>
    <xf numFmtId="0" fontId="32" fillId="0" borderId="0" xfId="1" applyFont="1"/>
    <xf numFmtId="0" fontId="9" fillId="5" borderId="0" xfId="1" applyFont="1" applyFill="1"/>
    <xf numFmtId="0" fontId="4" fillId="5" borderId="36" xfId="1" applyFont="1" applyFill="1" applyBorder="1" applyAlignment="1">
      <alignment vertical="center"/>
    </xf>
    <xf numFmtId="165" fontId="34" fillId="0" borderId="1" xfId="1" applyNumberFormat="1" applyFont="1" applyBorder="1"/>
    <xf numFmtId="0" fontId="4" fillId="5" borderId="39" xfId="1" applyFont="1" applyFill="1" applyBorder="1" applyAlignment="1">
      <alignment vertical="center"/>
    </xf>
    <xf numFmtId="0" fontId="4" fillId="5" borderId="41" xfId="1" applyFont="1" applyFill="1" applyBorder="1" applyAlignment="1">
      <alignment vertical="center"/>
    </xf>
    <xf numFmtId="165" fontId="34" fillId="9" borderId="1" xfId="2" applyNumberFormat="1" applyFont="1" applyFill="1" applyBorder="1"/>
    <xf numFmtId="0" fontId="2" fillId="0" borderId="0" xfId="1" applyFont="1" applyAlignment="1">
      <alignment horizontal="right" wrapText="1"/>
    </xf>
    <xf numFmtId="0" fontId="2" fillId="0" borderId="0" xfId="1" applyFont="1" applyAlignment="1">
      <alignment horizontal="right"/>
    </xf>
    <xf numFmtId="0" fontId="2" fillId="0" borderId="14" xfId="1" applyFont="1" applyBorder="1" applyAlignment="1">
      <alignment horizontal="right"/>
    </xf>
    <xf numFmtId="165" fontId="34" fillId="0" borderId="0" xfId="2" applyNumberFormat="1" applyFont="1" applyFill="1" applyBorder="1"/>
    <xf numFmtId="0" fontId="9" fillId="0" borderId="44" xfId="1" applyFont="1" applyBorder="1" applyAlignment="1">
      <alignment vertical="center" wrapText="1"/>
    </xf>
    <xf numFmtId="10" fontId="36" fillId="0" borderId="31" xfId="1" applyNumberFormat="1" applyFont="1" applyBorder="1" applyAlignment="1">
      <alignment horizontal="center" vertical="center"/>
    </xf>
    <xf numFmtId="165" fontId="34" fillId="0" borderId="31" xfId="1" applyNumberFormat="1" applyFont="1" applyBorder="1"/>
    <xf numFmtId="10" fontId="36" fillId="0" borderId="12" xfId="1" applyNumberFormat="1" applyFont="1" applyBorder="1" applyAlignment="1">
      <alignment horizontal="center" vertical="center"/>
    </xf>
    <xf numFmtId="165" fontId="34" fillId="0" borderId="7" xfId="1" applyNumberFormat="1" applyFont="1" applyBorder="1"/>
    <xf numFmtId="0" fontId="36" fillId="0" borderId="15" xfId="1" applyFont="1" applyBorder="1" applyAlignment="1">
      <alignment horizontal="center" vertical="center"/>
    </xf>
    <xf numFmtId="0" fontId="36" fillId="0" borderId="44" xfId="1" applyFont="1" applyBorder="1" applyAlignment="1">
      <alignment wrapText="1"/>
    </xf>
    <xf numFmtId="165" fontId="34" fillId="0" borderId="0" xfId="1" applyNumberFormat="1" applyFont="1"/>
    <xf numFmtId="0" fontId="36" fillId="0" borderId="0" xfId="1" applyFont="1"/>
    <xf numFmtId="0" fontId="36" fillId="0" borderId="0" xfId="1" applyFont="1" applyAlignment="1">
      <alignment wrapText="1"/>
    </xf>
    <xf numFmtId="168" fontId="2" fillId="0" borderId="0" xfId="1" applyNumberFormat="1" applyFont="1" applyAlignment="1">
      <alignment horizontal="right"/>
    </xf>
    <xf numFmtId="44" fontId="1" fillId="0" borderId="0" xfId="1" applyNumberFormat="1"/>
    <xf numFmtId="0" fontId="38" fillId="0" borderId="0" xfId="1" applyFont="1"/>
    <xf numFmtId="0" fontId="12" fillId="0" borderId="0" xfId="3"/>
    <xf numFmtId="0" fontId="25" fillId="0" borderId="9" xfId="3" applyFont="1" applyBorder="1" applyAlignment="1">
      <alignment horizontal="center" vertical="center" wrapText="1"/>
    </xf>
    <xf numFmtId="49" fontId="25" fillId="0" borderId="8" xfId="3" applyNumberFormat="1" applyFont="1" applyBorder="1" applyAlignment="1">
      <alignment horizontal="center" vertical="center" wrapText="1"/>
    </xf>
    <xf numFmtId="0" fontId="25" fillId="0" borderId="8" xfId="3" applyFont="1" applyBorder="1" applyAlignment="1">
      <alignment horizontal="center" vertical="center" wrapText="1"/>
    </xf>
    <xf numFmtId="0" fontId="25" fillId="0" borderId="45" xfId="3" applyFont="1" applyBorder="1" applyAlignment="1">
      <alignment horizontal="center" vertical="center" wrapText="1"/>
    </xf>
    <xf numFmtId="0" fontId="25" fillId="0" borderId="0" xfId="3" applyFont="1" applyAlignment="1">
      <alignment vertical="top" wrapText="1"/>
    </xf>
    <xf numFmtId="0" fontId="4" fillId="3" borderId="10" xfId="3" applyFont="1" applyFill="1" applyBorder="1" applyAlignment="1">
      <alignment horizontal="center" vertical="center"/>
    </xf>
    <xf numFmtId="0" fontId="12" fillId="0" borderId="46" xfId="3" applyBorder="1" applyAlignment="1">
      <alignment vertical="center" wrapText="1"/>
    </xf>
    <xf numFmtId="0" fontId="12" fillId="0" borderId="47" xfId="3" applyBorder="1" applyAlignment="1">
      <alignment vertical="center" wrapText="1"/>
    </xf>
    <xf numFmtId="0" fontId="12" fillId="0" borderId="0" xfId="3" applyAlignment="1">
      <alignment horizontal="center" vertical="center" wrapText="1"/>
    </xf>
    <xf numFmtId="0" fontId="12" fillId="0" borderId="0" xfId="3" applyAlignment="1">
      <alignment vertical="top" wrapText="1"/>
    </xf>
    <xf numFmtId="169" fontId="12" fillId="0" borderId="0" xfId="3" applyNumberFormat="1" applyAlignment="1">
      <alignment horizontal="center" vertical="center"/>
    </xf>
    <xf numFmtId="169" fontId="15" fillId="0" borderId="0" xfId="3" applyNumberFormat="1" applyFont="1" applyAlignment="1">
      <alignment horizontal="right" vertical="center" wrapText="1"/>
    </xf>
    <xf numFmtId="165" fontId="9" fillId="0" borderId="31" xfId="1" applyNumberFormat="1" applyFont="1" applyBorder="1"/>
    <xf numFmtId="0" fontId="12" fillId="0" borderId="0" xfId="3" applyAlignment="1">
      <alignment vertical="top"/>
    </xf>
    <xf numFmtId="0" fontId="12" fillId="0" borderId="0" xfId="3" applyAlignment="1">
      <alignment horizontal="center" vertical="center"/>
    </xf>
    <xf numFmtId="0" fontId="25" fillId="0" borderId="30" xfId="1" applyFont="1" applyBorder="1" applyAlignment="1">
      <alignment horizontal="center" vertical="center" wrapText="1"/>
    </xf>
    <xf numFmtId="2" fontId="25" fillId="0" borderId="47" xfId="1" applyNumberFormat="1" applyFont="1" applyBorder="1" applyAlignment="1">
      <alignment horizontal="center" vertical="center" wrapText="1"/>
    </xf>
    <xf numFmtId="0" fontId="25" fillId="0" borderId="33" xfId="1" applyFont="1" applyBorder="1" applyAlignment="1">
      <alignment horizontal="center" vertical="center" wrapText="1"/>
    </xf>
    <xf numFmtId="0" fontId="4" fillId="11" borderId="1" xfId="1" applyFont="1" applyFill="1" applyBorder="1" applyAlignment="1">
      <alignment horizontal="center" vertical="top"/>
    </xf>
    <xf numFmtId="0" fontId="43" fillId="0" borderId="5" xfId="1" applyFont="1" applyBorder="1" applyAlignment="1">
      <alignment horizontal="justify" vertical="top" wrapText="1"/>
    </xf>
    <xf numFmtId="0" fontId="43" fillId="0" borderId="5" xfId="1" applyFont="1" applyBorder="1" applyAlignment="1">
      <alignment horizontal="center" wrapText="1"/>
    </xf>
    <xf numFmtId="0" fontId="43" fillId="0" borderId="6" xfId="1" applyFont="1" applyBorder="1" applyAlignment="1">
      <alignment horizontal="justify" vertical="top" wrapText="1"/>
    </xf>
    <xf numFmtId="0" fontId="43" fillId="0" borderId="6" xfId="1" applyFont="1" applyBorder="1" applyAlignment="1">
      <alignment horizontal="center" vertical="top" wrapText="1"/>
    </xf>
    <xf numFmtId="0" fontId="25" fillId="0" borderId="0" xfId="1" applyFont="1"/>
    <xf numFmtId="165" fontId="9" fillId="12" borderId="28" xfId="1" applyNumberFormat="1" applyFont="1" applyFill="1" applyBorder="1"/>
    <xf numFmtId="0" fontId="4" fillId="11" borderId="1" xfId="1" applyFont="1" applyFill="1" applyBorder="1" applyAlignment="1">
      <alignment horizontal="center"/>
    </xf>
    <xf numFmtId="165" fontId="9" fillId="0" borderId="52" xfId="1" applyNumberFormat="1" applyFont="1" applyBorder="1"/>
    <xf numFmtId="0" fontId="25" fillId="0" borderId="0" xfId="1" applyFont="1" applyAlignment="1">
      <alignment horizontal="center"/>
    </xf>
    <xf numFmtId="2" fontId="25" fillId="0" borderId="0" xfId="1" applyNumberFormat="1" applyFont="1" applyAlignment="1">
      <alignment horizontal="center"/>
    </xf>
    <xf numFmtId="2" fontId="25" fillId="0" borderId="0" xfId="1" applyNumberFormat="1" applyFont="1"/>
    <xf numFmtId="170" fontId="25" fillId="0" borderId="0" xfId="1" applyNumberFormat="1" applyFont="1"/>
    <xf numFmtId="0" fontId="46" fillId="0" borderId="0" xfId="1" applyFont="1" applyAlignment="1">
      <alignment horizontal="left"/>
    </xf>
    <xf numFmtId="0" fontId="1" fillId="3" borderId="3" xfId="1" applyFill="1" applyBorder="1"/>
    <xf numFmtId="3" fontId="1" fillId="0" borderId="0" xfId="1" applyNumberFormat="1"/>
    <xf numFmtId="165" fontId="34" fillId="0" borderId="53" xfId="1" applyNumberFormat="1" applyFont="1" applyBorder="1"/>
    <xf numFmtId="165" fontId="9" fillId="0" borderId="31" xfId="1" applyNumberFormat="1" applyFont="1" applyBorder="1" applyAlignment="1">
      <alignment vertical="center"/>
    </xf>
    <xf numFmtId="0" fontId="15" fillId="0" borderId="0" xfId="3" applyFont="1"/>
    <xf numFmtId="165" fontId="9" fillId="0" borderId="0" xfId="1" applyNumberFormat="1" applyFont="1" applyAlignment="1">
      <alignment vertical="center"/>
    </xf>
    <xf numFmtId="0" fontId="43" fillId="0" borderId="54" xfId="1" applyFont="1" applyBorder="1" applyAlignment="1">
      <alignment horizontal="justify" vertical="top" wrapText="1"/>
    </xf>
    <xf numFmtId="0" fontId="25" fillId="0" borderId="5" xfId="1" applyFont="1" applyBorder="1" applyAlignment="1">
      <alignment horizontal="center"/>
    </xf>
    <xf numFmtId="0" fontId="43" fillId="0" borderId="55" xfId="1" applyFont="1" applyBorder="1" applyAlignment="1">
      <alignment horizontal="justify" vertical="top" wrapText="1"/>
    </xf>
    <xf numFmtId="0" fontId="25" fillId="0" borderId="6" xfId="1" applyFont="1" applyBorder="1" applyAlignment="1">
      <alignment horizontal="center" vertical="top"/>
    </xf>
    <xf numFmtId="0" fontId="25" fillId="0" borderId="0" xfId="1" applyFont="1" applyAlignment="1">
      <alignment horizontal="center" vertical="top"/>
    </xf>
    <xf numFmtId="0" fontId="4" fillId="11" borderId="10" xfId="1" applyFont="1" applyFill="1" applyBorder="1" applyAlignment="1">
      <alignment horizontal="center"/>
    </xf>
    <xf numFmtId="0" fontId="43" fillId="0" borderId="1" xfId="1" applyFont="1" applyBorder="1" applyAlignment="1">
      <alignment horizontal="justify" vertical="top" wrapText="1"/>
    </xf>
    <xf numFmtId="0" fontId="25" fillId="0" borderId="1" xfId="1" applyFont="1" applyBorder="1" applyAlignment="1">
      <alignment horizontal="center" vertical="center" wrapText="1"/>
    </xf>
    <xf numFmtId="0" fontId="25" fillId="0" borderId="1" xfId="1" applyFont="1" applyBorder="1" applyAlignment="1">
      <alignment horizontal="center" vertical="center"/>
    </xf>
    <xf numFmtId="0" fontId="25" fillId="0" borderId="1" xfId="1" applyFont="1" applyBorder="1" applyAlignment="1">
      <alignment horizontal="justify" vertical="top" wrapText="1"/>
    </xf>
    <xf numFmtId="0" fontId="25" fillId="0" borderId="5" xfId="1" applyFont="1" applyBorder="1" applyAlignment="1">
      <alignment horizontal="justify" vertical="top" wrapText="1"/>
    </xf>
    <xf numFmtId="0" fontId="25" fillId="0" borderId="7" xfId="1" applyFont="1" applyBorder="1" applyAlignment="1">
      <alignment horizontal="center" vertical="center" wrapText="1"/>
    </xf>
    <xf numFmtId="0" fontId="12" fillId="0" borderId="1" xfId="3" applyBorder="1" applyAlignment="1">
      <alignment vertical="center" wrapText="1"/>
    </xf>
    <xf numFmtId="0" fontId="12" fillId="0" borderId="6" xfId="3" applyBorder="1" applyAlignment="1">
      <alignment vertical="center" wrapText="1"/>
    </xf>
    <xf numFmtId="0" fontId="25" fillId="0" borderId="6" xfId="1" applyFont="1" applyBorder="1" applyAlignment="1">
      <alignment horizontal="center" vertical="center"/>
    </xf>
    <xf numFmtId="0" fontId="47" fillId="13" borderId="1" xfId="0" applyFont="1" applyFill="1" applyBorder="1" applyAlignment="1">
      <alignment horizontal="center" vertical="center" wrapText="1"/>
    </xf>
    <xf numFmtId="0" fontId="11" fillId="0" borderId="1" xfId="0" applyFont="1" applyBorder="1"/>
    <xf numFmtId="171" fontId="48" fillId="0" borderId="1" xfId="0" applyNumberFormat="1" applyFont="1" applyBorder="1"/>
    <xf numFmtId="165" fontId="26" fillId="0" borderId="0" xfId="1" applyNumberFormat="1" applyFont="1"/>
    <xf numFmtId="165" fontId="9" fillId="12" borderId="56" xfId="1" applyNumberFormat="1" applyFont="1" applyFill="1" applyBorder="1"/>
    <xf numFmtId="10" fontId="26" fillId="0" borderId="1" xfId="1" applyNumberFormat="1" applyFont="1" applyBorder="1" applyAlignment="1">
      <alignment horizontal="center" vertical="center"/>
    </xf>
    <xf numFmtId="165" fontId="25" fillId="0" borderId="1" xfId="1" applyNumberFormat="1" applyFont="1" applyBorder="1"/>
    <xf numFmtId="165" fontId="49" fillId="0" borderId="1" xfId="1" applyNumberFormat="1" applyFont="1" applyBorder="1" applyAlignment="1"/>
    <xf numFmtId="0" fontId="12" fillId="0" borderId="0" xfId="0" applyFont="1"/>
    <xf numFmtId="165" fontId="0" fillId="0" borderId="1" xfId="0" applyNumberFormat="1" applyBorder="1"/>
    <xf numFmtId="0" fontId="0" fillId="0" borderId="0" xfId="0" applyAlignment="1">
      <alignment horizontal="right"/>
    </xf>
    <xf numFmtId="167" fontId="0" fillId="0" borderId="0" xfId="0" applyNumberFormat="1" applyAlignment="1">
      <alignment horizontal="center"/>
    </xf>
    <xf numFmtId="0" fontId="26" fillId="0" borderId="0" xfId="0" applyFont="1"/>
    <xf numFmtId="0" fontId="17" fillId="0" borderId="0" xfId="0" applyFont="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vertical="center"/>
    </xf>
    <xf numFmtId="0" fontId="50" fillId="0" borderId="0" xfId="0" applyFont="1" applyAlignment="1">
      <alignment horizontal="center" vertical="center" wrapText="1"/>
    </xf>
    <xf numFmtId="0" fontId="35" fillId="0" borderId="0" xfId="0" applyFont="1" applyAlignment="1">
      <alignment horizontal="center" vertical="center" wrapTex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33" fillId="0" borderId="24" xfId="1" applyFont="1" applyBorder="1" applyAlignment="1">
      <alignment horizontal="right" wrapText="1"/>
    </xf>
    <xf numFmtId="0" fontId="33" fillId="0" borderId="25" xfId="1" applyFont="1" applyBorder="1" applyAlignment="1">
      <alignment horizontal="right"/>
    </xf>
    <xf numFmtId="0" fontId="33" fillId="0" borderId="26" xfId="1" applyFont="1" applyBorder="1" applyAlignment="1">
      <alignment horizontal="right"/>
    </xf>
    <xf numFmtId="0" fontId="36" fillId="0" borderId="24" xfId="1" applyFont="1" applyBorder="1" applyAlignment="1">
      <alignment horizontal="center" wrapText="1"/>
    </xf>
    <xf numFmtId="0" fontId="36" fillId="0" borderId="25" xfId="1" applyFont="1" applyBorder="1" applyAlignment="1">
      <alignment horizontal="center" wrapText="1"/>
    </xf>
    <xf numFmtId="0" fontId="36" fillId="0" borderId="26" xfId="1" applyFont="1" applyBorder="1" applyAlignment="1">
      <alignment horizontal="center" wrapText="1"/>
    </xf>
    <xf numFmtId="0" fontId="14" fillId="5" borderId="42" xfId="1" applyFont="1" applyFill="1" applyBorder="1" applyAlignment="1">
      <alignment horizontal="left" vertical="center" wrapText="1"/>
    </xf>
    <xf numFmtId="0" fontId="14" fillId="5" borderId="43" xfId="1" applyFont="1" applyFill="1" applyBorder="1" applyAlignment="1">
      <alignment horizontal="left" vertical="center" wrapText="1"/>
    </xf>
    <xf numFmtId="0" fontId="2" fillId="0" borderId="41" xfId="1" applyFont="1" applyBorder="1" applyAlignment="1">
      <alignment horizontal="right" vertical="center"/>
    </xf>
    <xf numFmtId="0" fontId="2" fillId="0" borderId="42" xfId="1" applyFont="1" applyBorder="1" applyAlignment="1">
      <alignment horizontal="right" vertical="center"/>
    </xf>
    <xf numFmtId="0" fontId="2" fillId="0" borderId="43" xfId="1" applyFont="1" applyBorder="1" applyAlignment="1">
      <alignment horizontal="right" vertical="center"/>
    </xf>
    <xf numFmtId="0" fontId="2" fillId="6" borderId="24" xfId="1" applyFont="1" applyFill="1" applyBorder="1" applyAlignment="1">
      <alignment horizontal="right" wrapText="1"/>
    </xf>
    <xf numFmtId="0" fontId="2" fillId="6" borderId="25" xfId="1" applyFont="1" applyFill="1" applyBorder="1" applyAlignment="1">
      <alignment horizontal="right"/>
    </xf>
    <xf numFmtId="0" fontId="2" fillId="6" borderId="26" xfId="1" applyFont="1" applyFill="1" applyBorder="1" applyAlignment="1">
      <alignment horizontal="right"/>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24" xfId="1" applyFont="1" applyBorder="1" applyAlignment="1">
      <alignment horizontal="center" wrapText="1"/>
    </xf>
    <xf numFmtId="0" fontId="9" fillId="0" borderId="25" xfId="1" applyFont="1" applyBorder="1" applyAlignment="1">
      <alignment horizontal="center" wrapText="1"/>
    </xf>
    <xf numFmtId="0" fontId="9" fillId="0" borderId="26" xfId="1" applyFont="1" applyBorder="1" applyAlignment="1">
      <alignment horizontal="center" wrapText="1"/>
    </xf>
    <xf numFmtId="0" fontId="14" fillId="5" borderId="1" xfId="1" applyFont="1" applyFill="1" applyBorder="1" applyAlignment="1">
      <alignment horizontal="left" vertical="center" wrapText="1"/>
    </xf>
    <xf numFmtId="0" fontId="14" fillId="5" borderId="40" xfId="1" applyFont="1" applyFill="1" applyBorder="1" applyAlignment="1">
      <alignment horizontal="left" vertical="center" wrapText="1"/>
    </xf>
    <xf numFmtId="0" fontId="2" fillId="0" borderId="39" xfId="1" applyFont="1" applyBorder="1" applyAlignment="1">
      <alignment horizontal="right" vertical="center"/>
    </xf>
    <xf numFmtId="0" fontId="2" fillId="0" borderId="1" xfId="1" applyFont="1" applyBorder="1" applyAlignment="1">
      <alignment horizontal="right" vertical="center"/>
    </xf>
    <xf numFmtId="0" fontId="2" fillId="0" borderId="40" xfId="1" applyFont="1" applyBorder="1" applyAlignment="1">
      <alignment horizontal="right" vertical="center"/>
    </xf>
    <xf numFmtId="0" fontId="15" fillId="0" borderId="24" xfId="1" applyFont="1" applyBorder="1" applyAlignment="1">
      <alignment horizontal="right"/>
    </xf>
    <xf numFmtId="0" fontId="15" fillId="0" borderId="25" xfId="1" applyFont="1" applyBorder="1" applyAlignment="1">
      <alignment horizontal="right"/>
    </xf>
    <xf numFmtId="0" fontId="15" fillId="0" borderId="26" xfId="1" applyFont="1" applyBorder="1" applyAlignment="1">
      <alignment horizontal="right"/>
    </xf>
    <xf numFmtId="0" fontId="6" fillId="3" borderId="24" xfId="1" applyFont="1" applyFill="1" applyBorder="1" applyAlignment="1">
      <alignment horizontal="center"/>
    </xf>
    <xf numFmtId="0" fontId="6" fillId="3" borderId="25" xfId="1" applyFont="1" applyFill="1" applyBorder="1" applyAlignment="1">
      <alignment horizontal="center"/>
    </xf>
    <xf numFmtId="0" fontId="6" fillId="3" borderId="26" xfId="1" applyFont="1" applyFill="1" applyBorder="1" applyAlignment="1">
      <alignment horizontal="center"/>
    </xf>
    <xf numFmtId="0" fontId="14" fillId="5" borderId="37" xfId="1" applyFont="1" applyFill="1" applyBorder="1" applyAlignment="1">
      <alignment horizontal="left" vertical="center" wrapText="1"/>
    </xf>
    <xf numFmtId="0" fontId="14" fillId="5" borderId="38" xfId="1" applyFont="1" applyFill="1" applyBorder="1" applyAlignment="1">
      <alignment horizontal="left" vertical="center" wrapText="1"/>
    </xf>
    <xf numFmtId="0" fontId="2" fillId="0" borderId="36" xfId="1" applyFont="1" applyBorder="1" applyAlignment="1">
      <alignment horizontal="right" vertical="center"/>
    </xf>
    <xf numFmtId="0" fontId="2" fillId="0" borderId="37" xfId="1" applyFont="1" applyBorder="1" applyAlignment="1">
      <alignment horizontal="right" vertical="center"/>
    </xf>
    <xf numFmtId="0" fontId="2" fillId="0" borderId="38" xfId="1" applyFont="1" applyBorder="1" applyAlignment="1">
      <alignment horizontal="right" vertical="center"/>
    </xf>
    <xf numFmtId="0" fontId="14" fillId="3" borderId="25" xfId="1" applyFont="1" applyFill="1" applyBorder="1" applyAlignment="1">
      <alignment horizontal="left"/>
    </xf>
    <xf numFmtId="0" fontId="14" fillId="3" borderId="26" xfId="1" applyFont="1" applyFill="1" applyBorder="1" applyAlignment="1">
      <alignment horizontal="left"/>
    </xf>
    <xf numFmtId="0" fontId="13" fillId="0" borderId="29" xfId="1" applyFont="1" applyBorder="1" applyAlignment="1">
      <alignment horizontal="center"/>
    </xf>
    <xf numFmtId="0" fontId="13" fillId="0" borderId="30" xfId="1" applyFont="1" applyBorder="1" applyAlignment="1">
      <alignment horizontal="center"/>
    </xf>
    <xf numFmtId="0" fontId="1" fillId="0" borderId="5"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165" fontId="12" fillId="0" borderId="5" xfId="1" applyNumberFormat="1" applyFont="1" applyBorder="1" applyAlignment="1">
      <alignment horizontal="center"/>
    </xf>
    <xf numFmtId="165" fontId="12" fillId="0" borderId="6" xfId="1" applyNumberFormat="1" applyFont="1" applyBorder="1" applyAlignment="1">
      <alignment horizontal="center"/>
    </xf>
    <xf numFmtId="165" fontId="12" fillId="4" borderId="5" xfId="1" applyNumberFormat="1" applyFont="1" applyFill="1" applyBorder="1" applyAlignment="1">
      <alignment horizontal="center"/>
    </xf>
    <xf numFmtId="165" fontId="12" fillId="4" borderId="6" xfId="1" applyNumberFormat="1" applyFont="1" applyFill="1" applyBorder="1" applyAlignment="1">
      <alignment horizontal="center"/>
    </xf>
    <xf numFmtId="165" fontId="12" fillId="0" borderId="5" xfId="0" applyNumberFormat="1" applyFont="1" applyBorder="1" applyAlignment="1">
      <alignment horizontal="center"/>
    </xf>
    <xf numFmtId="165" fontId="12" fillId="0" borderId="6" xfId="0" applyNumberFormat="1" applyFont="1" applyBorder="1" applyAlignment="1">
      <alignment horizontal="center"/>
    </xf>
    <xf numFmtId="164" fontId="13" fillId="0" borderId="29" xfId="1" applyNumberFormat="1" applyFont="1" applyBorder="1" applyAlignment="1">
      <alignment horizontal="center"/>
    </xf>
    <xf numFmtId="164" fontId="13" fillId="0" borderId="30" xfId="1" applyNumberFormat="1" applyFont="1" applyBorder="1" applyAlignment="1">
      <alignment horizontal="center"/>
    </xf>
    <xf numFmtId="0" fontId="26" fillId="0" borderId="5" xfId="1" applyFont="1" applyBorder="1" applyAlignment="1">
      <alignment horizontal="center"/>
    </xf>
    <xf numFmtId="0" fontId="26" fillId="0" borderId="6" xfId="1" applyFont="1" applyBorder="1" applyAlignment="1">
      <alignment horizontal="center"/>
    </xf>
    <xf numFmtId="0" fontId="26" fillId="0" borderId="7" xfId="1" applyFont="1" applyBorder="1" applyAlignment="1">
      <alignment horizontal="center"/>
    </xf>
    <xf numFmtId="2" fontId="13" fillId="0" borderId="29" xfId="1" applyNumberFormat="1" applyFont="1" applyBorder="1" applyAlignment="1">
      <alignment horizontal="center"/>
    </xf>
    <xf numFmtId="2" fontId="13" fillId="0" borderId="30" xfId="1" applyNumberFormat="1" applyFont="1" applyBorder="1" applyAlignment="1">
      <alignment horizontal="center"/>
    </xf>
    <xf numFmtId="164" fontId="1" fillId="0" borderId="5" xfId="1" applyNumberFormat="1" applyBorder="1" applyAlignment="1">
      <alignment horizontal="center"/>
    </xf>
    <xf numFmtId="164" fontId="1" fillId="0" borderId="6" xfId="1" applyNumberFormat="1" applyBorder="1" applyAlignment="1">
      <alignment horizontal="center"/>
    </xf>
    <xf numFmtId="0" fontId="4" fillId="3" borderId="25" xfId="1" applyFont="1" applyFill="1" applyBorder="1" applyAlignment="1">
      <alignment horizontal="left"/>
    </xf>
    <xf numFmtId="0" fontId="4" fillId="3" borderId="26" xfId="1" applyFont="1" applyFill="1" applyBorder="1" applyAlignment="1">
      <alignment horizontal="left"/>
    </xf>
    <xf numFmtId="0" fontId="14" fillId="3" borderId="34" xfId="1" applyFont="1" applyFill="1" applyBorder="1" applyAlignment="1">
      <alignment horizontal="left"/>
    </xf>
    <xf numFmtId="0" fontId="9" fillId="0" borderId="29" xfId="1" applyFont="1" applyBorder="1" applyAlignment="1">
      <alignment horizontal="center"/>
    </xf>
    <xf numFmtId="0" fontId="9" fillId="0" borderId="30" xfId="1" applyFont="1" applyBorder="1" applyAlignment="1">
      <alignment horizontal="center"/>
    </xf>
    <xf numFmtId="0" fontId="12" fillId="0" borderId="5"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6" xfId="1" applyFont="1" applyBorder="1" applyAlignment="1">
      <alignment horizontal="center" vertical="center" wrapText="1"/>
    </xf>
    <xf numFmtId="2" fontId="1" fillId="0" borderId="5" xfId="1" applyNumberFormat="1" applyBorder="1" applyAlignment="1">
      <alignment horizontal="center"/>
    </xf>
    <xf numFmtId="2" fontId="1" fillId="0" borderId="6" xfId="1" applyNumberFormat="1" applyBorder="1" applyAlignment="1">
      <alignment horizontal="center"/>
    </xf>
    <xf numFmtId="0" fontId="4" fillId="3" borderId="24" xfId="1" applyFont="1" applyFill="1" applyBorder="1" applyAlignment="1">
      <alignment horizontal="left"/>
    </xf>
    <xf numFmtId="0" fontId="13" fillId="0" borderId="0" xfId="1" applyFont="1" applyAlignment="1">
      <alignment horizontal="left" wrapText="1"/>
    </xf>
    <xf numFmtId="0" fontId="4" fillId="3" borderId="25" xfId="1" applyFont="1" applyFill="1" applyBorder="1" applyAlignment="1">
      <alignment horizontal="left" wrapText="1"/>
    </xf>
    <xf numFmtId="0" fontId="12" fillId="0" borderId="7" xfId="1" applyFont="1" applyBorder="1" applyAlignment="1">
      <alignment horizontal="center"/>
    </xf>
    <xf numFmtId="0" fontId="2" fillId="0" borderId="0" xfId="1" applyFont="1" applyAlignment="1">
      <alignment horizontal="center"/>
    </xf>
    <xf numFmtId="0" fontId="2" fillId="3" borderId="10" xfId="1" applyFont="1" applyFill="1" applyBorder="1" applyAlignment="1">
      <alignment horizontal="center" wrapText="1"/>
    </xf>
    <xf numFmtId="0" fontId="2" fillId="3" borderId="11" xfId="1" applyFont="1" applyFill="1" applyBorder="1" applyAlignment="1">
      <alignment horizontal="center"/>
    </xf>
    <xf numFmtId="0" fontId="4" fillId="3" borderId="10"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4" fillId="3" borderId="13"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6" fillId="3" borderId="10" xfId="1" applyFont="1" applyFill="1" applyBorder="1" applyAlignment="1">
      <alignment horizontal="center" wrapText="1"/>
    </xf>
    <xf numFmtId="0" fontId="6" fillId="3" borderId="11" xfId="1" applyFont="1" applyFill="1" applyBorder="1" applyAlignment="1">
      <alignment horizontal="center"/>
    </xf>
    <xf numFmtId="0" fontId="1" fillId="4" borderId="10" xfId="1" applyFill="1" applyBorder="1" applyAlignment="1">
      <alignment horizontal="center"/>
    </xf>
    <xf numFmtId="0" fontId="1" fillId="4" borderId="12" xfId="1" applyFill="1" applyBorder="1" applyAlignment="1">
      <alignment horizontal="center"/>
    </xf>
    <xf numFmtId="0" fontId="1" fillId="4" borderId="11" xfId="1" applyFill="1" applyBorder="1" applyAlignment="1">
      <alignment horizontal="center"/>
    </xf>
    <xf numFmtId="0" fontId="7" fillId="3" borderId="13" xfId="1" applyFont="1" applyFill="1" applyBorder="1" applyAlignment="1">
      <alignment horizontal="center" wrapText="1"/>
    </xf>
    <xf numFmtId="0" fontId="6" fillId="3" borderId="14" xfId="1" applyFont="1" applyFill="1" applyBorder="1" applyAlignment="1">
      <alignment horizontal="center"/>
    </xf>
    <xf numFmtId="0" fontId="8" fillId="4" borderId="13" xfId="1" applyFont="1" applyFill="1" applyBorder="1" applyAlignment="1">
      <alignment horizontal="center" vertical="top"/>
    </xf>
    <xf numFmtId="0" fontId="8" fillId="4" borderId="15" xfId="1" applyFont="1" applyFill="1" applyBorder="1" applyAlignment="1">
      <alignment horizontal="center" vertical="top"/>
    </xf>
    <xf numFmtId="0" fontId="8" fillId="4" borderId="14" xfId="1" applyFont="1" applyFill="1" applyBorder="1" applyAlignment="1">
      <alignment horizontal="center" vertical="top"/>
    </xf>
    <xf numFmtId="0" fontId="11" fillId="0" borderId="18" xfId="1" applyFont="1" applyBorder="1" applyAlignment="1">
      <alignment horizontal="left"/>
    </xf>
    <xf numFmtId="0" fontId="11" fillId="0" borderId="19" xfId="1" applyFont="1" applyBorder="1" applyAlignment="1">
      <alignment horizontal="left"/>
    </xf>
    <xf numFmtId="0" fontId="11" fillId="0" borderId="20" xfId="1" applyFont="1" applyBorder="1" applyAlignment="1">
      <alignment horizontal="left"/>
    </xf>
    <xf numFmtId="0" fontId="11" fillId="0" borderId="4" xfId="1" applyFont="1" applyBorder="1" applyAlignment="1">
      <alignment horizontal="left"/>
    </xf>
    <xf numFmtId="0" fontId="11" fillId="0" borderId="3" xfId="1" applyFont="1" applyBorder="1" applyAlignment="1">
      <alignment horizontal="left"/>
    </xf>
    <xf numFmtId="0" fontId="11" fillId="0" borderId="22" xfId="1" applyFont="1" applyBorder="1" applyAlignment="1">
      <alignment horizontal="left"/>
    </xf>
    <xf numFmtId="165" fontId="36" fillId="0" borderId="27" xfId="1" applyNumberFormat="1" applyFont="1" applyBorder="1" applyAlignment="1">
      <alignment horizontal="center" vertical="center"/>
    </xf>
    <xf numFmtId="165" fontId="36" fillId="0" borderId="28" xfId="1" applyNumberFormat="1" applyFont="1" applyBorder="1" applyAlignment="1">
      <alignment horizontal="center" vertical="center"/>
    </xf>
    <xf numFmtId="0" fontId="25" fillId="0" borderId="0" xfId="3" applyFont="1" applyAlignment="1">
      <alignment horizontal="right"/>
    </xf>
    <xf numFmtId="0" fontId="12" fillId="0" borderId="29" xfId="3" applyBorder="1" applyAlignment="1">
      <alignment horizontal="center" vertical="center" wrapText="1"/>
    </xf>
    <xf numFmtId="0" fontId="12" fillId="0" borderId="30" xfId="3" applyBorder="1" applyAlignment="1">
      <alignment horizontal="center" vertical="center" wrapText="1"/>
    </xf>
    <xf numFmtId="169" fontId="12" fillId="0" borderId="46" xfId="3" applyNumberFormat="1" applyBorder="1" applyAlignment="1">
      <alignment horizontal="center" vertical="center"/>
    </xf>
    <xf numFmtId="169" fontId="12" fillId="0" borderId="47" xfId="3" applyNumberFormat="1" applyBorder="1" applyAlignment="1">
      <alignment horizontal="center" vertical="center"/>
    </xf>
    <xf numFmtId="169" fontId="36" fillId="0" borderId="46" xfId="3" applyNumberFormat="1" applyFont="1" applyBorder="1" applyAlignment="1">
      <alignment horizontal="center" vertical="center"/>
    </xf>
    <xf numFmtId="169" fontId="36" fillId="0" borderId="47" xfId="3" applyNumberFormat="1" applyFont="1" applyBorder="1" applyAlignment="1">
      <alignment horizontal="center" vertical="center"/>
    </xf>
    <xf numFmtId="165" fontId="9" fillId="0" borderId="27" xfId="1" applyNumberFormat="1" applyFont="1" applyBorder="1" applyAlignment="1">
      <alignment horizontal="center" vertical="center"/>
    </xf>
    <xf numFmtId="165" fontId="9" fillId="0" borderId="28" xfId="1" applyNumberFormat="1" applyFont="1" applyBorder="1" applyAlignment="1">
      <alignment horizontal="center" vertical="center"/>
    </xf>
    <xf numFmtId="0" fontId="6" fillId="0" borderId="24"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26" xfId="3" applyFont="1" applyBorder="1" applyAlignment="1">
      <alignment horizontal="center" vertical="center" wrapText="1"/>
    </xf>
    <xf numFmtId="0" fontId="15" fillId="3" borderId="24" xfId="3" applyFont="1" applyFill="1" applyBorder="1" applyAlignment="1">
      <alignment horizontal="left" vertical="center"/>
    </xf>
    <xf numFmtId="0" fontId="15" fillId="3" borderId="25" xfId="3" applyFont="1" applyFill="1" applyBorder="1" applyAlignment="1">
      <alignment horizontal="left" vertical="center"/>
    </xf>
    <xf numFmtId="0" fontId="15" fillId="3" borderId="26" xfId="3" applyFont="1" applyFill="1" applyBorder="1" applyAlignment="1">
      <alignment horizontal="left" vertical="center"/>
    </xf>
    <xf numFmtId="0" fontId="4" fillId="3" borderId="24" xfId="3" applyFont="1" applyFill="1" applyBorder="1" applyAlignment="1">
      <alignment horizontal="center" vertical="center"/>
    </xf>
    <xf numFmtId="0" fontId="4" fillId="3" borderId="12" xfId="3" applyFont="1" applyFill="1" applyBorder="1" applyAlignment="1">
      <alignment horizontal="center" vertical="center"/>
    </xf>
    <xf numFmtId="0" fontId="4" fillId="3" borderId="11" xfId="3" applyFont="1" applyFill="1" applyBorder="1" applyAlignment="1">
      <alignment horizontal="center" vertical="center"/>
    </xf>
    <xf numFmtId="0" fontId="4" fillId="3" borderId="25" xfId="3" applyFont="1" applyFill="1" applyBorder="1" applyAlignment="1">
      <alignment horizontal="center" vertical="center"/>
    </xf>
    <xf numFmtId="0" fontId="4" fillId="3" borderId="26" xfId="3" applyFont="1" applyFill="1" applyBorder="1" applyAlignment="1">
      <alignment horizontal="center" vertical="center"/>
    </xf>
    <xf numFmtId="0" fontId="13" fillId="0" borderId="24" xfId="1" applyFont="1" applyBorder="1" applyAlignment="1">
      <alignment horizontal="center" vertical="top" wrapText="1"/>
    </xf>
    <xf numFmtId="0" fontId="4" fillId="0" borderId="25" xfId="1" applyFont="1" applyBorder="1" applyAlignment="1">
      <alignment horizontal="center" vertical="top" wrapText="1"/>
    </xf>
    <xf numFmtId="0" fontId="4" fillId="0" borderId="26" xfId="1" applyFont="1" applyBorder="1" applyAlignment="1">
      <alignment horizontal="center" vertical="top" wrapText="1"/>
    </xf>
    <xf numFmtId="0" fontId="25" fillId="0" borderId="5" xfId="1" applyFont="1" applyBorder="1" applyAlignment="1">
      <alignment horizontal="center" vertical="center"/>
    </xf>
    <xf numFmtId="0" fontId="25" fillId="0" borderId="6" xfId="1" applyFont="1" applyBorder="1" applyAlignment="1">
      <alignment horizontal="center" vertical="center"/>
    </xf>
    <xf numFmtId="2" fontId="25" fillId="0" borderId="5" xfId="1" applyNumberFormat="1" applyFont="1" applyBorder="1" applyAlignment="1">
      <alignment horizontal="center" vertical="center"/>
    </xf>
    <xf numFmtId="2" fontId="25" fillId="0" borderId="6" xfId="1" applyNumberFormat="1" applyFont="1" applyBorder="1" applyAlignment="1">
      <alignment horizontal="center" vertical="center"/>
    </xf>
    <xf numFmtId="165" fontId="28" fillId="0" borderId="1" xfId="1" applyNumberFormat="1" applyFont="1" applyBorder="1" applyAlignment="1">
      <alignment horizontal="center" vertical="center"/>
    </xf>
    <xf numFmtId="0" fontId="13" fillId="0" borderId="1" xfId="1" applyFont="1" applyBorder="1" applyAlignment="1">
      <alignment horizontal="left" vertical="top" wrapText="1"/>
    </xf>
    <xf numFmtId="0" fontId="13" fillId="11" borderId="1" xfId="1" applyFont="1" applyFill="1" applyBorder="1" applyAlignment="1">
      <alignment horizontal="left" vertical="top"/>
    </xf>
    <xf numFmtId="0" fontId="25" fillId="0" borderId="7" xfId="1" applyFont="1" applyBorder="1" applyAlignment="1">
      <alignment horizontal="center" vertical="center"/>
    </xf>
    <xf numFmtId="167" fontId="30" fillId="0" borderId="5" xfId="1" applyNumberFormat="1" applyFont="1" applyBorder="1" applyAlignment="1">
      <alignment horizontal="center" vertical="center"/>
    </xf>
    <xf numFmtId="167" fontId="30" fillId="0" borderId="6" xfId="1" applyNumberFormat="1" applyFont="1" applyBorder="1" applyAlignment="1">
      <alignment horizontal="center" vertical="center"/>
    </xf>
    <xf numFmtId="2" fontId="28" fillId="0" borderId="5" xfId="1" applyNumberFormat="1" applyFont="1" applyBorder="1" applyAlignment="1">
      <alignment horizontal="center" vertical="center"/>
    </xf>
    <xf numFmtId="2" fontId="28" fillId="0" borderId="6" xfId="1" applyNumberFormat="1" applyFont="1" applyBorder="1" applyAlignment="1">
      <alignment horizontal="center" vertical="center"/>
    </xf>
    <xf numFmtId="0" fontId="4" fillId="0" borderId="1" xfId="1" applyFont="1" applyBorder="1" applyAlignment="1">
      <alignment horizontal="left" vertical="top" wrapText="1"/>
    </xf>
    <xf numFmtId="0" fontId="13" fillId="10" borderId="1" xfId="1" applyFont="1" applyFill="1" applyBorder="1" applyAlignment="1">
      <alignment horizontal="center" vertical="center"/>
    </xf>
    <xf numFmtId="0" fontId="4" fillId="10" borderId="1" xfId="1" applyFont="1" applyFill="1" applyBorder="1" applyAlignment="1">
      <alignment horizontal="center" vertical="center"/>
    </xf>
    <xf numFmtId="0" fontId="13" fillId="11" borderId="1" xfId="1" applyFont="1" applyFill="1" applyBorder="1" applyAlignment="1">
      <alignment horizontal="left" vertical="center" wrapText="1"/>
    </xf>
    <xf numFmtId="2" fontId="25" fillId="0" borderId="7" xfId="1" applyNumberFormat="1" applyFont="1" applyBorder="1" applyAlignment="1">
      <alignment horizontal="center" vertical="center"/>
    </xf>
    <xf numFmtId="0" fontId="41" fillId="0" borderId="48" xfId="1" applyFont="1" applyBorder="1" applyAlignment="1">
      <alignment horizontal="center" vertical="center" wrapText="1"/>
    </xf>
    <xf numFmtId="0" fontId="41" fillId="0" borderId="49" xfId="1" applyFont="1" applyBorder="1" applyAlignment="1">
      <alignment horizontal="center" vertical="center" wrapText="1"/>
    </xf>
    <xf numFmtId="0" fontId="41" fillId="0" borderId="50" xfId="1" applyFont="1" applyBorder="1" applyAlignment="1">
      <alignment horizontal="center" vertical="center" wrapText="1"/>
    </xf>
    <xf numFmtId="0" fontId="41" fillId="0" borderId="34" xfId="1" applyFont="1" applyBorder="1" applyAlignment="1">
      <alignment horizontal="center" vertical="center" wrapText="1"/>
    </xf>
    <xf numFmtId="0" fontId="41" fillId="0" borderId="25" xfId="1" applyFont="1" applyBorder="1" applyAlignment="1">
      <alignment horizontal="center" vertical="center" wrapText="1"/>
    </xf>
    <xf numFmtId="0" fontId="41" fillId="0" borderId="51" xfId="1" applyFont="1" applyBorder="1" applyAlignment="1">
      <alignment horizontal="center" vertical="center" wrapText="1"/>
    </xf>
    <xf numFmtId="0" fontId="41" fillId="10" borderId="24" xfId="1" applyFont="1" applyFill="1" applyBorder="1" applyAlignment="1">
      <alignment horizontal="center" vertical="center"/>
    </xf>
    <xf numFmtId="0" fontId="41" fillId="10" borderId="25" xfId="1" applyFont="1" applyFill="1" applyBorder="1" applyAlignment="1">
      <alignment horizontal="center" vertical="center"/>
    </xf>
    <xf numFmtId="0" fontId="41" fillId="10" borderId="26" xfId="1" applyFont="1" applyFill="1" applyBorder="1" applyAlignment="1">
      <alignment horizontal="center" vertical="center"/>
    </xf>
    <xf numFmtId="0" fontId="6" fillId="0" borderId="15" xfId="1" applyFont="1" applyBorder="1" applyAlignment="1">
      <alignment horizontal="center" vertical="center"/>
    </xf>
    <xf numFmtId="0" fontId="6" fillId="0" borderId="14" xfId="1" applyFont="1" applyBorder="1" applyAlignment="1">
      <alignment horizontal="center" vertical="center"/>
    </xf>
    <xf numFmtId="0" fontId="4" fillId="11" borderId="1" xfId="1" applyFont="1" applyFill="1" applyBorder="1" applyAlignment="1">
      <alignment horizontal="left" vertical="top"/>
    </xf>
    <xf numFmtId="0" fontId="13" fillId="0" borderId="15" xfId="1" applyFont="1" applyBorder="1" applyAlignment="1">
      <alignment horizontal="left" wrapText="1"/>
    </xf>
    <xf numFmtId="165" fontId="26" fillId="0" borderId="27" xfId="1" applyNumberFormat="1" applyFont="1" applyBorder="1" applyAlignment="1">
      <alignment horizontal="center" vertical="center"/>
    </xf>
    <xf numFmtId="165" fontId="26" fillId="0" borderId="28" xfId="1" applyNumberFormat="1" applyFont="1" applyBorder="1" applyAlignment="1">
      <alignment horizontal="center" vertical="center"/>
    </xf>
    <xf numFmtId="169" fontId="26" fillId="0" borderId="46" xfId="3" applyNumberFormat="1" applyFont="1" applyBorder="1" applyAlignment="1">
      <alignment horizontal="center" vertical="center"/>
    </xf>
    <xf numFmtId="169" fontId="26" fillId="0" borderId="47" xfId="3" applyNumberFormat="1" applyFont="1" applyBorder="1" applyAlignment="1">
      <alignment horizontal="center" vertical="center"/>
    </xf>
    <xf numFmtId="0" fontId="1" fillId="0" borderId="49" xfId="1" applyBorder="1"/>
    <xf numFmtId="0" fontId="1" fillId="0" borderId="50" xfId="1" applyBorder="1"/>
    <xf numFmtId="2" fontId="28" fillId="0" borderId="7" xfId="1" applyNumberFormat="1" applyFont="1" applyBorder="1" applyAlignment="1">
      <alignment horizontal="center" vertical="center"/>
    </xf>
    <xf numFmtId="165" fontId="28" fillId="0" borderId="5" xfId="1" applyNumberFormat="1" applyFont="1" applyBorder="1" applyAlignment="1">
      <alignment horizontal="center" vertical="center"/>
    </xf>
    <xf numFmtId="165" fontId="28" fillId="0" borderId="6" xfId="1" applyNumberFormat="1" applyFont="1" applyBorder="1" applyAlignment="1">
      <alignment horizontal="center" vertical="center"/>
    </xf>
    <xf numFmtId="0" fontId="13" fillId="0" borderId="5" xfId="1" applyFont="1" applyBorder="1" applyAlignment="1">
      <alignment horizontal="left" vertical="top" wrapText="1"/>
    </xf>
    <xf numFmtId="0" fontId="25" fillId="0" borderId="1" xfId="1" applyFont="1" applyBorder="1" applyAlignment="1">
      <alignment horizontal="center" vertical="center"/>
    </xf>
    <xf numFmtId="169" fontId="12" fillId="0" borderId="5" xfId="3" applyNumberFormat="1" applyBorder="1" applyAlignment="1">
      <alignment horizontal="center" vertical="center"/>
    </xf>
    <xf numFmtId="169" fontId="12" fillId="0" borderId="6" xfId="3" applyNumberFormat="1" applyBorder="1" applyAlignment="1">
      <alignment horizontal="center" vertical="center"/>
    </xf>
    <xf numFmtId="169" fontId="28" fillId="0" borderId="5" xfId="3" applyNumberFormat="1" applyFont="1" applyBorder="1" applyAlignment="1">
      <alignment horizontal="center" vertical="center"/>
    </xf>
    <xf numFmtId="169" fontId="28" fillId="0" borderId="6" xfId="3" applyNumberFormat="1" applyFont="1" applyBorder="1" applyAlignment="1">
      <alignment horizontal="center" vertical="center"/>
    </xf>
    <xf numFmtId="2" fontId="28" fillId="0" borderId="1" xfId="1" applyNumberFormat="1" applyFont="1" applyBorder="1" applyAlignment="1">
      <alignment horizontal="center" vertical="center"/>
    </xf>
    <xf numFmtId="0" fontId="49" fillId="0" borderId="1" xfId="1" applyFont="1" applyBorder="1" applyAlignment="1">
      <alignment horizontal="center" wrapText="1"/>
    </xf>
    <xf numFmtId="0" fontId="4" fillId="0" borderId="10" xfId="1" applyFont="1" applyBorder="1" applyAlignment="1">
      <alignment horizontal="left" vertical="center" wrapText="1"/>
    </xf>
    <xf numFmtId="0" fontId="4" fillId="0" borderId="12" xfId="1" applyFont="1" applyBorder="1" applyAlignment="1">
      <alignment horizontal="left" vertical="center" wrapText="1"/>
    </xf>
    <xf numFmtId="0" fontId="4" fillId="0" borderId="11" xfId="1" applyFont="1" applyBorder="1" applyAlignment="1">
      <alignment horizontal="left" vertical="center" wrapText="1"/>
    </xf>
    <xf numFmtId="0" fontId="26" fillId="0" borderId="1" xfId="1" applyFont="1" applyBorder="1" applyAlignment="1">
      <alignment horizontal="center" vertical="center" wrapText="1"/>
    </xf>
    <xf numFmtId="0" fontId="26" fillId="0" borderId="1" xfId="1" applyFont="1" applyBorder="1" applyAlignment="1">
      <alignment horizontal="center" wrapText="1"/>
    </xf>
  </cellXfs>
  <cellStyles count="4">
    <cellStyle name="Comma 2" xfId="2" xr:uid="{0DB33D9C-8AE6-4A1A-8C1D-255D452EDF21}"/>
    <cellStyle name="Normal" xfId="0" builtinId="0"/>
    <cellStyle name="Normal 2" xfId="1" xr:uid="{897E06DA-D3C7-478B-BAEC-BC96CD06D28D}"/>
    <cellStyle name="Normal 2 2" xfId="3" xr:uid="{BEFE2429-7A8F-4C1A-B322-64F21B3B23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106680</xdr:colOff>
      <xdr:row>48</xdr:row>
      <xdr:rowOff>0</xdr:rowOff>
    </xdr:from>
    <xdr:to>
      <xdr:col>1</xdr:col>
      <xdr:colOff>3200400</xdr:colOff>
      <xdr:row>48</xdr:row>
      <xdr:rowOff>0</xdr:rowOff>
    </xdr:to>
    <xdr:sp macro="" textlink="">
      <xdr:nvSpPr>
        <xdr:cNvPr id="2" name="Line 1">
          <a:extLst>
            <a:ext uri="{FF2B5EF4-FFF2-40B4-BE49-F238E27FC236}">
              <a16:creationId xmlns:a16="http://schemas.microsoft.com/office/drawing/2014/main" id="{74F35D27-3A05-44D3-832E-924BFF479642}"/>
            </a:ext>
          </a:extLst>
        </xdr:cNvPr>
        <xdr:cNvSpPr>
          <a:spLocks noChangeShapeType="1"/>
        </xdr:cNvSpPr>
      </xdr:nvSpPr>
      <xdr:spPr bwMode="auto">
        <a:xfrm>
          <a:off x="731520" y="1867662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44</xdr:row>
      <xdr:rowOff>0</xdr:rowOff>
    </xdr:from>
    <xdr:to>
      <xdr:col>1</xdr:col>
      <xdr:colOff>3200400</xdr:colOff>
      <xdr:row>44</xdr:row>
      <xdr:rowOff>0</xdr:rowOff>
    </xdr:to>
    <xdr:sp macro="" textlink="">
      <xdr:nvSpPr>
        <xdr:cNvPr id="3" name="Line 1">
          <a:extLst>
            <a:ext uri="{FF2B5EF4-FFF2-40B4-BE49-F238E27FC236}">
              <a16:creationId xmlns:a16="http://schemas.microsoft.com/office/drawing/2014/main" id="{444FA151-11A5-403B-B4EF-31C116F2687F}"/>
            </a:ext>
          </a:extLst>
        </xdr:cNvPr>
        <xdr:cNvSpPr>
          <a:spLocks noChangeShapeType="1"/>
        </xdr:cNvSpPr>
      </xdr:nvSpPr>
      <xdr:spPr bwMode="auto">
        <a:xfrm>
          <a:off x="731520" y="18006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49</xdr:row>
      <xdr:rowOff>0</xdr:rowOff>
    </xdr:from>
    <xdr:to>
      <xdr:col>1</xdr:col>
      <xdr:colOff>3200400</xdr:colOff>
      <xdr:row>49</xdr:row>
      <xdr:rowOff>0</xdr:rowOff>
    </xdr:to>
    <xdr:sp macro="" textlink="">
      <xdr:nvSpPr>
        <xdr:cNvPr id="4" name="Line 1">
          <a:extLst>
            <a:ext uri="{FF2B5EF4-FFF2-40B4-BE49-F238E27FC236}">
              <a16:creationId xmlns:a16="http://schemas.microsoft.com/office/drawing/2014/main" id="{28EF6F74-152C-432F-831E-834165B6F2E6}"/>
            </a:ext>
          </a:extLst>
        </xdr:cNvPr>
        <xdr:cNvSpPr>
          <a:spLocks noChangeShapeType="1"/>
        </xdr:cNvSpPr>
      </xdr:nvSpPr>
      <xdr:spPr bwMode="auto">
        <a:xfrm>
          <a:off x="731520" y="1901190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50</xdr:row>
      <xdr:rowOff>0</xdr:rowOff>
    </xdr:from>
    <xdr:to>
      <xdr:col>1</xdr:col>
      <xdr:colOff>3200400</xdr:colOff>
      <xdr:row>50</xdr:row>
      <xdr:rowOff>0</xdr:rowOff>
    </xdr:to>
    <xdr:sp macro="" textlink="">
      <xdr:nvSpPr>
        <xdr:cNvPr id="5" name="Line 1">
          <a:extLst>
            <a:ext uri="{FF2B5EF4-FFF2-40B4-BE49-F238E27FC236}">
              <a16:creationId xmlns:a16="http://schemas.microsoft.com/office/drawing/2014/main" id="{51FE555E-E733-4226-81D5-EDA9E99E34E9}"/>
            </a:ext>
          </a:extLst>
        </xdr:cNvPr>
        <xdr:cNvSpPr>
          <a:spLocks noChangeShapeType="1"/>
        </xdr:cNvSpPr>
      </xdr:nvSpPr>
      <xdr:spPr bwMode="auto">
        <a:xfrm>
          <a:off x="731520" y="193471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50</xdr:row>
      <xdr:rowOff>0</xdr:rowOff>
    </xdr:from>
    <xdr:to>
      <xdr:col>1</xdr:col>
      <xdr:colOff>3200400</xdr:colOff>
      <xdr:row>50</xdr:row>
      <xdr:rowOff>0</xdr:rowOff>
    </xdr:to>
    <xdr:sp macro="" textlink="">
      <xdr:nvSpPr>
        <xdr:cNvPr id="2" name="Line 1">
          <a:extLst>
            <a:ext uri="{FF2B5EF4-FFF2-40B4-BE49-F238E27FC236}">
              <a16:creationId xmlns:a16="http://schemas.microsoft.com/office/drawing/2014/main" id="{A2FF2816-B30D-4AD0-8562-CC7696635CAD}"/>
            </a:ext>
          </a:extLst>
        </xdr:cNvPr>
        <xdr:cNvSpPr>
          <a:spLocks noChangeShapeType="1"/>
        </xdr:cNvSpPr>
      </xdr:nvSpPr>
      <xdr:spPr bwMode="auto">
        <a:xfrm>
          <a:off x="731520" y="2143506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DC10-B74B-4BD0-8F74-BBEF01A1C0B4}">
  <dimension ref="A1:I20"/>
  <sheetViews>
    <sheetView tabSelected="1" workbookViewId="0">
      <selection activeCell="L11" sqref="L11"/>
    </sheetView>
  </sheetViews>
  <sheetFormatPr defaultRowHeight="14.5" x14ac:dyDescent="0.35"/>
  <cols>
    <col min="1" max="1" width="5.26953125" customWidth="1"/>
    <col min="2" max="2" width="30.1796875" customWidth="1"/>
    <col min="3" max="3" width="15" customWidth="1"/>
    <col min="6" max="6" width="11" bestFit="1" customWidth="1"/>
    <col min="7" max="7" width="12.08984375" bestFit="1" customWidth="1"/>
    <col min="8" max="8" width="12.08984375" customWidth="1"/>
    <col min="9" max="9" width="12.08984375" bestFit="1" customWidth="1"/>
  </cols>
  <sheetData>
    <row r="1" spans="1:9" ht="22.5" customHeight="1" x14ac:dyDescent="0.35">
      <c r="A1" s="212" t="s">
        <v>418</v>
      </c>
      <c r="B1" s="212"/>
      <c r="C1" s="212"/>
      <c r="D1" s="212"/>
      <c r="E1" s="212"/>
      <c r="F1" s="212"/>
      <c r="G1" s="212"/>
      <c r="H1" s="212"/>
      <c r="I1" s="212"/>
    </row>
    <row r="2" spans="1:9" ht="25" customHeight="1" x14ac:dyDescent="0.35">
      <c r="A2" s="211" t="s">
        <v>419</v>
      </c>
      <c r="B2" s="211"/>
      <c r="C2" s="211"/>
      <c r="D2" s="211"/>
      <c r="E2" s="211"/>
      <c r="F2" s="211"/>
      <c r="G2" s="211"/>
      <c r="H2" s="211"/>
      <c r="I2" s="211"/>
    </row>
    <row r="3" spans="1:9" ht="40.25" customHeight="1" x14ac:dyDescent="0.35">
      <c r="A3" s="195" t="s">
        <v>420</v>
      </c>
      <c r="B3" s="195" t="s">
        <v>404</v>
      </c>
      <c r="C3" s="195" t="s">
        <v>427</v>
      </c>
      <c r="D3" s="195" t="s">
        <v>421</v>
      </c>
      <c r="E3" s="195" t="s">
        <v>422</v>
      </c>
      <c r="F3" s="195" t="s">
        <v>423</v>
      </c>
      <c r="G3" s="195" t="s">
        <v>424</v>
      </c>
      <c r="H3" s="195" t="s">
        <v>428</v>
      </c>
      <c r="I3" s="195" t="s">
        <v>425</v>
      </c>
    </row>
    <row r="4" spans="1:9" x14ac:dyDescent="0.35">
      <c r="A4" s="209">
        <v>1</v>
      </c>
      <c r="B4" s="213" t="s">
        <v>405</v>
      </c>
      <c r="C4" s="2" t="s">
        <v>12</v>
      </c>
      <c r="D4" s="213" t="s">
        <v>98</v>
      </c>
      <c r="E4" s="213">
        <v>10</v>
      </c>
      <c r="F4" s="213">
        <f>'BoQ #1-1'!J304</f>
        <v>0</v>
      </c>
      <c r="G4" s="213">
        <f>F4*E4</f>
        <v>0</v>
      </c>
      <c r="H4" s="213">
        <f>F4*1.18</f>
        <v>0</v>
      </c>
      <c r="I4" s="213">
        <f>G4*1.18</f>
        <v>0</v>
      </c>
    </row>
    <row r="5" spans="1:9" x14ac:dyDescent="0.35">
      <c r="A5" s="209">
        <v>2</v>
      </c>
      <c r="B5" s="214"/>
      <c r="C5" s="210" t="s">
        <v>11</v>
      </c>
      <c r="D5" s="214"/>
      <c r="E5" s="214"/>
      <c r="F5" s="214"/>
      <c r="G5" s="214"/>
      <c r="H5" s="214"/>
      <c r="I5" s="214"/>
    </row>
    <row r="6" spans="1:9" x14ac:dyDescent="0.35">
      <c r="A6" s="209">
        <v>3</v>
      </c>
      <c r="B6" s="214"/>
      <c r="C6" s="210" t="s">
        <v>9</v>
      </c>
      <c r="D6" s="214"/>
      <c r="E6" s="214"/>
      <c r="F6" s="214"/>
      <c r="G6" s="214"/>
      <c r="H6" s="214"/>
      <c r="I6" s="214"/>
    </row>
    <row r="7" spans="1:9" x14ac:dyDescent="0.35">
      <c r="A7" s="209">
        <v>4</v>
      </c>
      <c r="B7" s="214"/>
      <c r="C7" s="210" t="s">
        <v>8</v>
      </c>
      <c r="D7" s="214"/>
      <c r="E7" s="214"/>
      <c r="F7" s="214"/>
      <c r="G7" s="214"/>
      <c r="H7" s="214"/>
      <c r="I7" s="214"/>
    </row>
    <row r="8" spans="1:9" x14ac:dyDescent="0.35">
      <c r="A8" s="209">
        <v>5</v>
      </c>
      <c r="B8" s="214"/>
      <c r="C8" s="210" t="s">
        <v>7</v>
      </c>
      <c r="D8" s="214"/>
      <c r="E8" s="214"/>
      <c r="F8" s="214"/>
      <c r="G8" s="214"/>
      <c r="H8" s="214"/>
      <c r="I8" s="214"/>
    </row>
    <row r="9" spans="1:9" x14ac:dyDescent="0.35">
      <c r="A9" s="209">
        <v>6</v>
      </c>
      <c r="B9" s="214"/>
      <c r="C9" s="210" t="s">
        <v>6</v>
      </c>
      <c r="D9" s="214"/>
      <c r="E9" s="214"/>
      <c r="F9" s="214"/>
      <c r="G9" s="214"/>
      <c r="H9" s="214"/>
      <c r="I9" s="214"/>
    </row>
    <row r="10" spans="1:9" x14ac:dyDescent="0.35">
      <c r="A10" s="209">
        <v>7</v>
      </c>
      <c r="B10" s="214"/>
      <c r="C10" s="210" t="s">
        <v>5</v>
      </c>
      <c r="D10" s="214"/>
      <c r="E10" s="214"/>
      <c r="F10" s="214"/>
      <c r="G10" s="214"/>
      <c r="H10" s="214"/>
      <c r="I10" s="214"/>
    </row>
    <row r="11" spans="1:9" x14ac:dyDescent="0.35">
      <c r="A11" s="209">
        <v>8</v>
      </c>
      <c r="B11" s="214"/>
      <c r="C11" s="210" t="s">
        <v>4</v>
      </c>
      <c r="D11" s="214"/>
      <c r="E11" s="214"/>
      <c r="F11" s="214"/>
      <c r="G11" s="214"/>
      <c r="H11" s="214"/>
      <c r="I11" s="214"/>
    </row>
    <row r="12" spans="1:9" x14ac:dyDescent="0.35">
      <c r="A12" s="209">
        <v>9</v>
      </c>
      <c r="B12" s="214"/>
      <c r="C12" s="210" t="s">
        <v>3</v>
      </c>
      <c r="D12" s="214"/>
      <c r="E12" s="214"/>
      <c r="F12" s="214"/>
      <c r="G12" s="214"/>
      <c r="H12" s="214"/>
      <c r="I12" s="214"/>
    </row>
    <row r="13" spans="1:9" x14ac:dyDescent="0.35">
      <c r="A13" s="209">
        <v>10</v>
      </c>
      <c r="B13" s="215"/>
      <c r="C13" s="210" t="s">
        <v>2</v>
      </c>
      <c r="D13" s="215"/>
      <c r="E13" s="215"/>
      <c r="F13" s="215"/>
      <c r="G13" s="215"/>
      <c r="H13" s="215"/>
      <c r="I13" s="215"/>
    </row>
    <row r="14" spans="1:9" x14ac:dyDescent="0.35">
      <c r="A14" s="209">
        <v>11</v>
      </c>
      <c r="B14" s="213" t="s">
        <v>406</v>
      </c>
      <c r="C14" s="210" t="s">
        <v>10</v>
      </c>
      <c r="D14" s="213" t="s">
        <v>98</v>
      </c>
      <c r="E14" s="213">
        <v>3</v>
      </c>
      <c r="F14" s="213">
        <f>'BoQ #2-1'!J304</f>
        <v>0</v>
      </c>
      <c r="G14" s="213">
        <f>F14*E14</f>
        <v>0</v>
      </c>
      <c r="H14" s="213">
        <f>F14*1.18</f>
        <v>0</v>
      </c>
      <c r="I14" s="213">
        <f>G14*1.18</f>
        <v>0</v>
      </c>
    </row>
    <row r="15" spans="1:9" x14ac:dyDescent="0.35">
      <c r="A15" s="209">
        <v>12</v>
      </c>
      <c r="B15" s="214"/>
      <c r="C15" s="210" t="s">
        <v>1</v>
      </c>
      <c r="D15" s="214"/>
      <c r="E15" s="214"/>
      <c r="F15" s="214"/>
      <c r="G15" s="214"/>
      <c r="H15" s="214"/>
      <c r="I15" s="214"/>
    </row>
    <row r="16" spans="1:9" x14ac:dyDescent="0.35">
      <c r="A16" s="209">
        <v>13</v>
      </c>
      <c r="B16" s="215"/>
      <c r="C16" s="210" t="s">
        <v>0</v>
      </c>
      <c r="D16" s="215"/>
      <c r="E16" s="215"/>
      <c r="F16" s="215"/>
      <c r="G16" s="215"/>
      <c r="H16" s="215"/>
      <c r="I16" s="215"/>
    </row>
    <row r="17" spans="1:9" x14ac:dyDescent="0.35">
      <c r="A17" s="209">
        <v>2</v>
      </c>
      <c r="B17" s="213" t="s">
        <v>426</v>
      </c>
      <c r="C17" s="210" t="s">
        <v>11</v>
      </c>
      <c r="D17" s="213" t="s">
        <v>98</v>
      </c>
      <c r="E17" s="213">
        <v>3</v>
      </c>
      <c r="F17" s="213">
        <f>'Well_12m-1'!F26</f>
        <v>0</v>
      </c>
      <c r="G17" s="213">
        <f>F17*E17</f>
        <v>0</v>
      </c>
      <c r="H17" s="213">
        <f>F17*1.18</f>
        <v>0</v>
      </c>
      <c r="I17" s="213">
        <f>G17*1.18</f>
        <v>0</v>
      </c>
    </row>
    <row r="18" spans="1:9" x14ac:dyDescent="0.35">
      <c r="A18" s="209">
        <v>3</v>
      </c>
      <c r="B18" s="214"/>
      <c r="C18" s="2" t="s">
        <v>9</v>
      </c>
      <c r="D18" s="214"/>
      <c r="E18" s="214"/>
      <c r="F18" s="214"/>
      <c r="G18" s="214"/>
      <c r="H18" s="214"/>
      <c r="I18" s="214"/>
    </row>
    <row r="19" spans="1:9" x14ac:dyDescent="0.35">
      <c r="A19" s="209">
        <v>7</v>
      </c>
      <c r="B19" s="215"/>
      <c r="C19" s="2" t="s">
        <v>5</v>
      </c>
      <c r="D19" s="215"/>
      <c r="E19" s="215"/>
      <c r="F19" s="215"/>
      <c r="G19" s="215"/>
      <c r="H19" s="215"/>
      <c r="I19" s="215"/>
    </row>
    <row r="20" spans="1:9" ht="15.5" x14ac:dyDescent="0.35">
      <c r="A20" s="1"/>
      <c r="B20" s="196" t="s">
        <v>407</v>
      </c>
      <c r="C20" s="196"/>
      <c r="D20" s="209" t="s">
        <v>98</v>
      </c>
      <c r="E20" s="196">
        <v>13</v>
      </c>
      <c r="F20" s="197"/>
      <c r="G20" s="197">
        <f>G4+G14+G17</f>
        <v>0</v>
      </c>
      <c r="H20" s="197"/>
      <c r="I20" s="197">
        <f>I4+I14+I17</f>
        <v>0</v>
      </c>
    </row>
  </sheetData>
  <mergeCells count="23">
    <mergeCell ref="G4:G13"/>
    <mergeCell ref="I4:I13"/>
    <mergeCell ref="D17:D19"/>
    <mergeCell ref="E17:E19"/>
    <mergeCell ref="F17:F19"/>
    <mergeCell ref="G17:G19"/>
    <mergeCell ref="I17:I19"/>
    <mergeCell ref="A2:I2"/>
    <mergeCell ref="A1:I1"/>
    <mergeCell ref="H4:H13"/>
    <mergeCell ref="H14:H16"/>
    <mergeCell ref="H17:H19"/>
    <mergeCell ref="B4:B13"/>
    <mergeCell ref="B14:B16"/>
    <mergeCell ref="B17:B19"/>
    <mergeCell ref="D14:D16"/>
    <mergeCell ref="E14:E16"/>
    <mergeCell ref="F14:F16"/>
    <mergeCell ref="G14:G16"/>
    <mergeCell ref="I14:I16"/>
    <mergeCell ref="D4:D13"/>
    <mergeCell ref="E4:E13"/>
    <mergeCell ref="F4:F1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58E9-AD19-4524-BB0B-F54090633D8A}">
  <sheetPr>
    <tabColor rgb="FF92D050"/>
  </sheetPr>
  <dimension ref="A2:J321"/>
  <sheetViews>
    <sheetView topLeftCell="A299" zoomScale="85" zoomScaleNormal="85" workbookViewId="0">
      <selection activeCell="B316" sqref="B316"/>
    </sheetView>
  </sheetViews>
  <sheetFormatPr defaultRowHeight="15.5" x14ac:dyDescent="0.35"/>
  <cols>
    <col min="1" max="1" width="6.08984375" style="10" customWidth="1"/>
    <col min="2" max="2" width="116.6328125" style="3" customWidth="1"/>
    <col min="3" max="3" width="1.453125" style="3" customWidth="1"/>
    <col min="4" max="4" width="12.453125" style="3" customWidth="1"/>
    <col min="5" max="5" width="1.90625" style="3" customWidth="1"/>
    <col min="6" max="6" width="14.36328125" style="3" customWidth="1"/>
    <col min="7" max="7" width="1.36328125" style="3" customWidth="1"/>
    <col min="8" max="8" width="15.08984375" style="3" customWidth="1"/>
    <col min="9" max="9" width="1" style="3" customWidth="1"/>
    <col min="10" max="10" width="23.54296875" style="3" customWidth="1"/>
    <col min="11" max="256" width="8.90625" style="3"/>
    <col min="257" max="257" width="6.08984375" style="3" customWidth="1"/>
    <col min="258" max="258" width="116.6328125" style="3" customWidth="1"/>
    <col min="259" max="259" width="1.453125" style="3" customWidth="1"/>
    <col min="260" max="260" width="12.453125" style="3" customWidth="1"/>
    <col min="261" max="261" width="1.90625" style="3" customWidth="1"/>
    <col min="262" max="262" width="14.36328125" style="3" customWidth="1"/>
    <col min="263" max="263" width="1.36328125" style="3" customWidth="1"/>
    <col min="264" max="264" width="15.08984375" style="3" customWidth="1"/>
    <col min="265" max="265" width="1" style="3" customWidth="1"/>
    <col min="266" max="266" width="23.54296875" style="3" customWidth="1"/>
    <col min="267" max="512" width="8.90625" style="3"/>
    <col min="513" max="513" width="6.08984375" style="3" customWidth="1"/>
    <col min="514" max="514" width="116.6328125" style="3" customWidth="1"/>
    <col min="515" max="515" width="1.453125" style="3" customWidth="1"/>
    <col min="516" max="516" width="12.453125" style="3" customWidth="1"/>
    <col min="517" max="517" width="1.90625" style="3" customWidth="1"/>
    <col min="518" max="518" width="14.36328125" style="3" customWidth="1"/>
    <col min="519" max="519" width="1.36328125" style="3" customWidth="1"/>
    <col min="520" max="520" width="15.08984375" style="3" customWidth="1"/>
    <col min="521" max="521" width="1" style="3" customWidth="1"/>
    <col min="522" max="522" width="23.54296875" style="3" customWidth="1"/>
    <col min="523" max="768" width="8.90625" style="3"/>
    <col min="769" max="769" width="6.08984375" style="3" customWidth="1"/>
    <col min="770" max="770" width="116.6328125" style="3" customWidth="1"/>
    <col min="771" max="771" width="1.453125" style="3" customWidth="1"/>
    <col min="772" max="772" width="12.453125" style="3" customWidth="1"/>
    <col min="773" max="773" width="1.90625" style="3" customWidth="1"/>
    <col min="774" max="774" width="14.36328125" style="3" customWidth="1"/>
    <col min="775" max="775" width="1.36328125" style="3" customWidth="1"/>
    <col min="776" max="776" width="15.08984375" style="3" customWidth="1"/>
    <col min="777" max="777" width="1" style="3" customWidth="1"/>
    <col min="778" max="778" width="23.54296875" style="3" customWidth="1"/>
    <col min="779" max="1024" width="8.90625" style="3"/>
    <col min="1025" max="1025" width="6.08984375" style="3" customWidth="1"/>
    <col min="1026" max="1026" width="116.6328125" style="3" customWidth="1"/>
    <col min="1027" max="1027" width="1.453125" style="3" customWidth="1"/>
    <col min="1028" max="1028" width="12.453125" style="3" customWidth="1"/>
    <col min="1029" max="1029" width="1.90625" style="3" customWidth="1"/>
    <col min="1030" max="1030" width="14.36328125" style="3" customWidth="1"/>
    <col min="1031" max="1031" width="1.36328125" style="3" customWidth="1"/>
    <col min="1032" max="1032" width="15.08984375" style="3" customWidth="1"/>
    <col min="1033" max="1033" width="1" style="3" customWidth="1"/>
    <col min="1034" max="1034" width="23.54296875" style="3" customWidth="1"/>
    <col min="1035" max="1280" width="8.90625" style="3"/>
    <col min="1281" max="1281" width="6.08984375" style="3" customWidth="1"/>
    <col min="1282" max="1282" width="116.6328125" style="3" customWidth="1"/>
    <col min="1283" max="1283" width="1.453125" style="3" customWidth="1"/>
    <col min="1284" max="1284" width="12.453125" style="3" customWidth="1"/>
    <col min="1285" max="1285" width="1.90625" style="3" customWidth="1"/>
    <col min="1286" max="1286" width="14.36328125" style="3" customWidth="1"/>
    <col min="1287" max="1287" width="1.36328125" style="3" customWidth="1"/>
    <col min="1288" max="1288" width="15.08984375" style="3" customWidth="1"/>
    <col min="1289" max="1289" width="1" style="3" customWidth="1"/>
    <col min="1290" max="1290" width="23.54296875" style="3" customWidth="1"/>
    <col min="1291" max="1536" width="8.90625" style="3"/>
    <col min="1537" max="1537" width="6.08984375" style="3" customWidth="1"/>
    <col min="1538" max="1538" width="116.6328125" style="3" customWidth="1"/>
    <col min="1539" max="1539" width="1.453125" style="3" customWidth="1"/>
    <col min="1540" max="1540" width="12.453125" style="3" customWidth="1"/>
    <col min="1541" max="1541" width="1.90625" style="3" customWidth="1"/>
    <col min="1542" max="1542" width="14.36328125" style="3" customWidth="1"/>
    <col min="1543" max="1543" width="1.36328125" style="3" customWidth="1"/>
    <col min="1544" max="1544" width="15.08984375" style="3" customWidth="1"/>
    <col min="1545" max="1545" width="1" style="3" customWidth="1"/>
    <col min="1546" max="1546" width="23.54296875" style="3" customWidth="1"/>
    <col min="1547" max="1792" width="8.90625" style="3"/>
    <col min="1793" max="1793" width="6.08984375" style="3" customWidth="1"/>
    <col min="1794" max="1794" width="116.6328125" style="3" customWidth="1"/>
    <col min="1795" max="1795" width="1.453125" style="3" customWidth="1"/>
    <col min="1796" max="1796" width="12.453125" style="3" customWidth="1"/>
    <col min="1797" max="1797" width="1.90625" style="3" customWidth="1"/>
    <col min="1798" max="1798" width="14.36328125" style="3" customWidth="1"/>
    <col min="1799" max="1799" width="1.36328125" style="3" customWidth="1"/>
    <col min="1800" max="1800" width="15.08984375" style="3" customWidth="1"/>
    <col min="1801" max="1801" width="1" style="3" customWidth="1"/>
    <col min="1802" max="1802" width="23.54296875" style="3" customWidth="1"/>
    <col min="1803" max="2048" width="8.90625" style="3"/>
    <col min="2049" max="2049" width="6.08984375" style="3" customWidth="1"/>
    <col min="2050" max="2050" width="116.6328125" style="3" customWidth="1"/>
    <col min="2051" max="2051" width="1.453125" style="3" customWidth="1"/>
    <col min="2052" max="2052" width="12.453125" style="3" customWidth="1"/>
    <col min="2053" max="2053" width="1.90625" style="3" customWidth="1"/>
    <col min="2054" max="2054" width="14.36328125" style="3" customWidth="1"/>
    <col min="2055" max="2055" width="1.36328125" style="3" customWidth="1"/>
    <col min="2056" max="2056" width="15.08984375" style="3" customWidth="1"/>
    <col min="2057" max="2057" width="1" style="3" customWidth="1"/>
    <col min="2058" max="2058" width="23.54296875" style="3" customWidth="1"/>
    <col min="2059" max="2304" width="8.90625" style="3"/>
    <col min="2305" max="2305" width="6.08984375" style="3" customWidth="1"/>
    <col min="2306" max="2306" width="116.6328125" style="3" customWidth="1"/>
    <col min="2307" max="2307" width="1.453125" style="3" customWidth="1"/>
    <col min="2308" max="2308" width="12.453125" style="3" customWidth="1"/>
    <col min="2309" max="2309" width="1.90625" style="3" customWidth="1"/>
    <col min="2310" max="2310" width="14.36328125" style="3" customWidth="1"/>
    <col min="2311" max="2311" width="1.36328125" style="3" customWidth="1"/>
    <col min="2312" max="2312" width="15.08984375" style="3" customWidth="1"/>
    <col min="2313" max="2313" width="1" style="3" customWidth="1"/>
    <col min="2314" max="2314" width="23.54296875" style="3" customWidth="1"/>
    <col min="2315" max="2560" width="8.90625" style="3"/>
    <col min="2561" max="2561" width="6.08984375" style="3" customWidth="1"/>
    <col min="2562" max="2562" width="116.6328125" style="3" customWidth="1"/>
    <col min="2563" max="2563" width="1.453125" style="3" customWidth="1"/>
    <col min="2564" max="2564" width="12.453125" style="3" customWidth="1"/>
    <col min="2565" max="2565" width="1.90625" style="3" customWidth="1"/>
    <col min="2566" max="2566" width="14.36328125" style="3" customWidth="1"/>
    <col min="2567" max="2567" width="1.36328125" style="3" customWidth="1"/>
    <col min="2568" max="2568" width="15.08984375" style="3" customWidth="1"/>
    <col min="2569" max="2569" width="1" style="3" customWidth="1"/>
    <col min="2570" max="2570" width="23.54296875" style="3" customWidth="1"/>
    <col min="2571" max="2816" width="8.90625" style="3"/>
    <col min="2817" max="2817" width="6.08984375" style="3" customWidth="1"/>
    <col min="2818" max="2818" width="116.6328125" style="3" customWidth="1"/>
    <col min="2819" max="2819" width="1.453125" style="3" customWidth="1"/>
    <col min="2820" max="2820" width="12.453125" style="3" customWidth="1"/>
    <col min="2821" max="2821" width="1.90625" style="3" customWidth="1"/>
    <col min="2822" max="2822" width="14.36328125" style="3" customWidth="1"/>
    <col min="2823" max="2823" width="1.36328125" style="3" customWidth="1"/>
    <col min="2824" max="2824" width="15.08984375" style="3" customWidth="1"/>
    <col min="2825" max="2825" width="1" style="3" customWidth="1"/>
    <col min="2826" max="2826" width="23.54296875" style="3" customWidth="1"/>
    <col min="2827" max="3072" width="8.90625" style="3"/>
    <col min="3073" max="3073" width="6.08984375" style="3" customWidth="1"/>
    <col min="3074" max="3074" width="116.6328125" style="3" customWidth="1"/>
    <col min="3075" max="3075" width="1.453125" style="3" customWidth="1"/>
    <col min="3076" max="3076" width="12.453125" style="3" customWidth="1"/>
    <col min="3077" max="3077" width="1.90625" style="3" customWidth="1"/>
    <col min="3078" max="3078" width="14.36328125" style="3" customWidth="1"/>
    <col min="3079" max="3079" width="1.36328125" style="3" customWidth="1"/>
    <col min="3080" max="3080" width="15.08984375" style="3" customWidth="1"/>
    <col min="3081" max="3081" width="1" style="3" customWidth="1"/>
    <col min="3082" max="3082" width="23.54296875" style="3" customWidth="1"/>
    <col min="3083" max="3328" width="8.90625" style="3"/>
    <col min="3329" max="3329" width="6.08984375" style="3" customWidth="1"/>
    <col min="3330" max="3330" width="116.6328125" style="3" customWidth="1"/>
    <col min="3331" max="3331" width="1.453125" style="3" customWidth="1"/>
    <col min="3332" max="3332" width="12.453125" style="3" customWidth="1"/>
    <col min="3333" max="3333" width="1.90625" style="3" customWidth="1"/>
    <col min="3334" max="3334" width="14.36328125" style="3" customWidth="1"/>
    <col min="3335" max="3335" width="1.36328125" style="3" customWidth="1"/>
    <col min="3336" max="3336" width="15.08984375" style="3" customWidth="1"/>
    <col min="3337" max="3337" width="1" style="3" customWidth="1"/>
    <col min="3338" max="3338" width="23.54296875" style="3" customWidth="1"/>
    <col min="3339" max="3584" width="8.90625" style="3"/>
    <col min="3585" max="3585" width="6.08984375" style="3" customWidth="1"/>
    <col min="3586" max="3586" width="116.6328125" style="3" customWidth="1"/>
    <col min="3587" max="3587" width="1.453125" style="3" customWidth="1"/>
    <col min="3588" max="3588" width="12.453125" style="3" customWidth="1"/>
    <col min="3589" max="3589" width="1.90625" style="3" customWidth="1"/>
    <col min="3590" max="3590" width="14.36328125" style="3" customWidth="1"/>
    <col min="3591" max="3591" width="1.36328125" style="3" customWidth="1"/>
    <col min="3592" max="3592" width="15.08984375" style="3" customWidth="1"/>
    <col min="3593" max="3593" width="1" style="3" customWidth="1"/>
    <col min="3594" max="3594" width="23.54296875" style="3" customWidth="1"/>
    <col min="3595" max="3840" width="8.90625" style="3"/>
    <col min="3841" max="3841" width="6.08984375" style="3" customWidth="1"/>
    <col min="3842" max="3842" width="116.6328125" style="3" customWidth="1"/>
    <col min="3843" max="3843" width="1.453125" style="3" customWidth="1"/>
    <col min="3844" max="3844" width="12.453125" style="3" customWidth="1"/>
    <col min="3845" max="3845" width="1.90625" style="3" customWidth="1"/>
    <col min="3846" max="3846" width="14.36328125" style="3" customWidth="1"/>
    <col min="3847" max="3847" width="1.36328125" style="3" customWidth="1"/>
    <col min="3848" max="3848" width="15.08984375" style="3" customWidth="1"/>
    <col min="3849" max="3849" width="1" style="3" customWidth="1"/>
    <col min="3850" max="3850" width="23.54296875" style="3" customWidth="1"/>
    <col min="3851" max="4096" width="8.90625" style="3"/>
    <col min="4097" max="4097" width="6.08984375" style="3" customWidth="1"/>
    <col min="4098" max="4098" width="116.6328125" style="3" customWidth="1"/>
    <col min="4099" max="4099" width="1.453125" style="3" customWidth="1"/>
    <col min="4100" max="4100" width="12.453125" style="3" customWidth="1"/>
    <col min="4101" max="4101" width="1.90625" style="3" customWidth="1"/>
    <col min="4102" max="4102" width="14.36328125" style="3" customWidth="1"/>
    <col min="4103" max="4103" width="1.36328125" style="3" customWidth="1"/>
    <col min="4104" max="4104" width="15.08984375" style="3" customWidth="1"/>
    <col min="4105" max="4105" width="1" style="3" customWidth="1"/>
    <col min="4106" max="4106" width="23.54296875" style="3" customWidth="1"/>
    <col min="4107" max="4352" width="8.90625" style="3"/>
    <col min="4353" max="4353" width="6.08984375" style="3" customWidth="1"/>
    <col min="4354" max="4354" width="116.6328125" style="3" customWidth="1"/>
    <col min="4355" max="4355" width="1.453125" style="3" customWidth="1"/>
    <col min="4356" max="4356" width="12.453125" style="3" customWidth="1"/>
    <col min="4357" max="4357" width="1.90625" style="3" customWidth="1"/>
    <col min="4358" max="4358" width="14.36328125" style="3" customWidth="1"/>
    <col min="4359" max="4359" width="1.36328125" style="3" customWidth="1"/>
    <col min="4360" max="4360" width="15.08984375" style="3" customWidth="1"/>
    <col min="4361" max="4361" width="1" style="3" customWidth="1"/>
    <col min="4362" max="4362" width="23.54296875" style="3" customWidth="1"/>
    <col min="4363" max="4608" width="8.90625" style="3"/>
    <col min="4609" max="4609" width="6.08984375" style="3" customWidth="1"/>
    <col min="4610" max="4610" width="116.6328125" style="3" customWidth="1"/>
    <col min="4611" max="4611" width="1.453125" style="3" customWidth="1"/>
    <col min="4612" max="4612" width="12.453125" style="3" customWidth="1"/>
    <col min="4613" max="4613" width="1.90625" style="3" customWidth="1"/>
    <col min="4614" max="4614" width="14.36328125" style="3" customWidth="1"/>
    <col min="4615" max="4615" width="1.36328125" style="3" customWidth="1"/>
    <col min="4616" max="4616" width="15.08984375" style="3" customWidth="1"/>
    <col min="4617" max="4617" width="1" style="3" customWidth="1"/>
    <col min="4618" max="4618" width="23.54296875" style="3" customWidth="1"/>
    <col min="4619" max="4864" width="8.90625" style="3"/>
    <col min="4865" max="4865" width="6.08984375" style="3" customWidth="1"/>
    <col min="4866" max="4866" width="116.6328125" style="3" customWidth="1"/>
    <col min="4867" max="4867" width="1.453125" style="3" customWidth="1"/>
    <col min="4868" max="4868" width="12.453125" style="3" customWidth="1"/>
    <col min="4869" max="4869" width="1.90625" style="3" customWidth="1"/>
    <col min="4870" max="4870" width="14.36328125" style="3" customWidth="1"/>
    <col min="4871" max="4871" width="1.36328125" style="3" customWidth="1"/>
    <col min="4872" max="4872" width="15.08984375" style="3" customWidth="1"/>
    <col min="4873" max="4873" width="1" style="3" customWidth="1"/>
    <col min="4874" max="4874" width="23.54296875" style="3" customWidth="1"/>
    <col min="4875" max="5120" width="8.90625" style="3"/>
    <col min="5121" max="5121" width="6.08984375" style="3" customWidth="1"/>
    <col min="5122" max="5122" width="116.6328125" style="3" customWidth="1"/>
    <col min="5123" max="5123" width="1.453125" style="3" customWidth="1"/>
    <col min="5124" max="5124" width="12.453125" style="3" customWidth="1"/>
    <col min="5125" max="5125" width="1.90625" style="3" customWidth="1"/>
    <col min="5126" max="5126" width="14.36328125" style="3" customWidth="1"/>
    <col min="5127" max="5127" width="1.36328125" style="3" customWidth="1"/>
    <col min="5128" max="5128" width="15.08984375" style="3" customWidth="1"/>
    <col min="5129" max="5129" width="1" style="3" customWidth="1"/>
    <col min="5130" max="5130" width="23.54296875" style="3" customWidth="1"/>
    <col min="5131" max="5376" width="8.90625" style="3"/>
    <col min="5377" max="5377" width="6.08984375" style="3" customWidth="1"/>
    <col min="5378" max="5378" width="116.6328125" style="3" customWidth="1"/>
    <col min="5379" max="5379" width="1.453125" style="3" customWidth="1"/>
    <col min="5380" max="5380" width="12.453125" style="3" customWidth="1"/>
    <col min="5381" max="5381" width="1.90625" style="3" customWidth="1"/>
    <col min="5382" max="5382" width="14.36328125" style="3" customWidth="1"/>
    <col min="5383" max="5383" width="1.36328125" style="3" customWidth="1"/>
    <col min="5384" max="5384" width="15.08984375" style="3" customWidth="1"/>
    <col min="5385" max="5385" width="1" style="3" customWidth="1"/>
    <col min="5386" max="5386" width="23.54296875" style="3" customWidth="1"/>
    <col min="5387" max="5632" width="8.90625" style="3"/>
    <col min="5633" max="5633" width="6.08984375" style="3" customWidth="1"/>
    <col min="5634" max="5634" width="116.6328125" style="3" customWidth="1"/>
    <col min="5635" max="5635" width="1.453125" style="3" customWidth="1"/>
    <col min="5636" max="5636" width="12.453125" style="3" customWidth="1"/>
    <col min="5637" max="5637" width="1.90625" style="3" customWidth="1"/>
    <col min="5638" max="5638" width="14.36328125" style="3" customWidth="1"/>
    <col min="5639" max="5639" width="1.36328125" style="3" customWidth="1"/>
    <col min="5640" max="5640" width="15.08984375" style="3" customWidth="1"/>
    <col min="5641" max="5641" width="1" style="3" customWidth="1"/>
    <col min="5642" max="5642" width="23.54296875" style="3" customWidth="1"/>
    <col min="5643" max="5888" width="8.90625" style="3"/>
    <col min="5889" max="5889" width="6.08984375" style="3" customWidth="1"/>
    <col min="5890" max="5890" width="116.6328125" style="3" customWidth="1"/>
    <col min="5891" max="5891" width="1.453125" style="3" customWidth="1"/>
    <col min="5892" max="5892" width="12.453125" style="3" customWidth="1"/>
    <col min="5893" max="5893" width="1.90625" style="3" customWidth="1"/>
    <col min="5894" max="5894" width="14.36328125" style="3" customWidth="1"/>
    <col min="5895" max="5895" width="1.36328125" style="3" customWidth="1"/>
    <col min="5896" max="5896" width="15.08984375" style="3" customWidth="1"/>
    <col min="5897" max="5897" width="1" style="3" customWidth="1"/>
    <col min="5898" max="5898" width="23.54296875" style="3" customWidth="1"/>
    <col min="5899" max="6144" width="8.90625" style="3"/>
    <col min="6145" max="6145" width="6.08984375" style="3" customWidth="1"/>
    <col min="6146" max="6146" width="116.6328125" style="3" customWidth="1"/>
    <col min="6147" max="6147" width="1.453125" style="3" customWidth="1"/>
    <col min="6148" max="6148" width="12.453125" style="3" customWidth="1"/>
    <col min="6149" max="6149" width="1.90625" style="3" customWidth="1"/>
    <col min="6150" max="6150" width="14.36328125" style="3" customWidth="1"/>
    <col min="6151" max="6151" width="1.36328125" style="3" customWidth="1"/>
    <col min="6152" max="6152" width="15.08984375" style="3" customWidth="1"/>
    <col min="6153" max="6153" width="1" style="3" customWidth="1"/>
    <col min="6154" max="6154" width="23.54296875" style="3" customWidth="1"/>
    <col min="6155" max="6400" width="8.90625" style="3"/>
    <col min="6401" max="6401" width="6.08984375" style="3" customWidth="1"/>
    <col min="6402" max="6402" width="116.6328125" style="3" customWidth="1"/>
    <col min="6403" max="6403" width="1.453125" style="3" customWidth="1"/>
    <col min="6404" max="6404" width="12.453125" style="3" customWidth="1"/>
    <col min="6405" max="6405" width="1.90625" style="3" customWidth="1"/>
    <col min="6406" max="6406" width="14.36328125" style="3" customWidth="1"/>
    <col min="6407" max="6407" width="1.36328125" style="3" customWidth="1"/>
    <col min="6408" max="6408" width="15.08984375" style="3" customWidth="1"/>
    <col min="6409" max="6409" width="1" style="3" customWidth="1"/>
    <col min="6410" max="6410" width="23.54296875" style="3" customWidth="1"/>
    <col min="6411" max="6656" width="8.90625" style="3"/>
    <col min="6657" max="6657" width="6.08984375" style="3" customWidth="1"/>
    <col min="6658" max="6658" width="116.6328125" style="3" customWidth="1"/>
    <col min="6659" max="6659" width="1.453125" style="3" customWidth="1"/>
    <col min="6660" max="6660" width="12.453125" style="3" customWidth="1"/>
    <col min="6661" max="6661" width="1.90625" style="3" customWidth="1"/>
    <col min="6662" max="6662" width="14.36328125" style="3" customWidth="1"/>
    <col min="6663" max="6663" width="1.36328125" style="3" customWidth="1"/>
    <col min="6664" max="6664" width="15.08984375" style="3" customWidth="1"/>
    <col min="6665" max="6665" width="1" style="3" customWidth="1"/>
    <col min="6666" max="6666" width="23.54296875" style="3" customWidth="1"/>
    <col min="6667" max="6912" width="8.90625" style="3"/>
    <col min="6913" max="6913" width="6.08984375" style="3" customWidth="1"/>
    <col min="6914" max="6914" width="116.6328125" style="3" customWidth="1"/>
    <col min="6915" max="6915" width="1.453125" style="3" customWidth="1"/>
    <col min="6916" max="6916" width="12.453125" style="3" customWidth="1"/>
    <col min="6917" max="6917" width="1.90625" style="3" customWidth="1"/>
    <col min="6918" max="6918" width="14.36328125" style="3" customWidth="1"/>
    <col min="6919" max="6919" width="1.36328125" style="3" customWidth="1"/>
    <col min="6920" max="6920" width="15.08984375" style="3" customWidth="1"/>
    <col min="6921" max="6921" width="1" style="3" customWidth="1"/>
    <col min="6922" max="6922" width="23.54296875" style="3" customWidth="1"/>
    <col min="6923" max="7168" width="8.90625" style="3"/>
    <col min="7169" max="7169" width="6.08984375" style="3" customWidth="1"/>
    <col min="7170" max="7170" width="116.6328125" style="3" customWidth="1"/>
    <col min="7171" max="7171" width="1.453125" style="3" customWidth="1"/>
    <col min="7172" max="7172" width="12.453125" style="3" customWidth="1"/>
    <col min="7173" max="7173" width="1.90625" style="3" customWidth="1"/>
    <col min="7174" max="7174" width="14.36328125" style="3" customWidth="1"/>
    <col min="7175" max="7175" width="1.36328125" style="3" customWidth="1"/>
    <col min="7176" max="7176" width="15.08984375" style="3" customWidth="1"/>
    <col min="7177" max="7177" width="1" style="3" customWidth="1"/>
    <col min="7178" max="7178" width="23.54296875" style="3" customWidth="1"/>
    <col min="7179" max="7424" width="8.90625" style="3"/>
    <col min="7425" max="7425" width="6.08984375" style="3" customWidth="1"/>
    <col min="7426" max="7426" width="116.6328125" style="3" customWidth="1"/>
    <col min="7427" max="7427" width="1.453125" style="3" customWidth="1"/>
    <col min="7428" max="7428" width="12.453125" style="3" customWidth="1"/>
    <col min="7429" max="7429" width="1.90625" style="3" customWidth="1"/>
    <col min="7430" max="7430" width="14.36328125" style="3" customWidth="1"/>
    <col min="7431" max="7431" width="1.36328125" style="3" customWidth="1"/>
    <col min="7432" max="7432" width="15.08984375" style="3" customWidth="1"/>
    <col min="7433" max="7433" width="1" style="3" customWidth="1"/>
    <col min="7434" max="7434" width="23.54296875" style="3" customWidth="1"/>
    <col min="7435" max="7680" width="8.90625" style="3"/>
    <col min="7681" max="7681" width="6.08984375" style="3" customWidth="1"/>
    <col min="7682" max="7682" width="116.6328125" style="3" customWidth="1"/>
    <col min="7683" max="7683" width="1.453125" style="3" customWidth="1"/>
    <col min="7684" max="7684" width="12.453125" style="3" customWidth="1"/>
    <col min="7685" max="7685" width="1.90625" style="3" customWidth="1"/>
    <col min="7686" max="7686" width="14.36328125" style="3" customWidth="1"/>
    <col min="7687" max="7687" width="1.36328125" style="3" customWidth="1"/>
    <col min="7688" max="7688" width="15.08984375" style="3" customWidth="1"/>
    <col min="7689" max="7689" width="1" style="3" customWidth="1"/>
    <col min="7690" max="7690" width="23.54296875" style="3" customWidth="1"/>
    <col min="7691" max="7936" width="8.90625" style="3"/>
    <col min="7937" max="7937" width="6.08984375" style="3" customWidth="1"/>
    <col min="7938" max="7938" width="116.6328125" style="3" customWidth="1"/>
    <col min="7939" max="7939" width="1.453125" style="3" customWidth="1"/>
    <col min="7940" max="7940" width="12.453125" style="3" customWidth="1"/>
    <col min="7941" max="7941" width="1.90625" style="3" customWidth="1"/>
    <col min="7942" max="7942" width="14.36328125" style="3" customWidth="1"/>
    <col min="7943" max="7943" width="1.36328125" style="3" customWidth="1"/>
    <col min="7944" max="7944" width="15.08984375" style="3" customWidth="1"/>
    <col min="7945" max="7945" width="1" style="3" customWidth="1"/>
    <col min="7946" max="7946" width="23.54296875" style="3" customWidth="1"/>
    <col min="7947" max="8192" width="8.90625" style="3"/>
    <col min="8193" max="8193" width="6.08984375" style="3" customWidth="1"/>
    <col min="8194" max="8194" width="116.6328125" style="3" customWidth="1"/>
    <col min="8195" max="8195" width="1.453125" style="3" customWidth="1"/>
    <col min="8196" max="8196" width="12.453125" style="3" customWidth="1"/>
    <col min="8197" max="8197" width="1.90625" style="3" customWidth="1"/>
    <col min="8198" max="8198" width="14.36328125" style="3" customWidth="1"/>
    <col min="8199" max="8199" width="1.36328125" style="3" customWidth="1"/>
    <col min="8200" max="8200" width="15.08984375" style="3" customWidth="1"/>
    <col min="8201" max="8201" width="1" style="3" customWidth="1"/>
    <col min="8202" max="8202" width="23.54296875" style="3" customWidth="1"/>
    <col min="8203" max="8448" width="8.90625" style="3"/>
    <col min="8449" max="8449" width="6.08984375" style="3" customWidth="1"/>
    <col min="8450" max="8450" width="116.6328125" style="3" customWidth="1"/>
    <col min="8451" max="8451" width="1.453125" style="3" customWidth="1"/>
    <col min="8452" max="8452" width="12.453125" style="3" customWidth="1"/>
    <col min="8453" max="8453" width="1.90625" style="3" customWidth="1"/>
    <col min="8454" max="8454" width="14.36328125" style="3" customWidth="1"/>
    <col min="8455" max="8455" width="1.36328125" style="3" customWidth="1"/>
    <col min="8456" max="8456" width="15.08984375" style="3" customWidth="1"/>
    <col min="8457" max="8457" width="1" style="3" customWidth="1"/>
    <col min="8458" max="8458" width="23.54296875" style="3" customWidth="1"/>
    <col min="8459" max="8704" width="8.90625" style="3"/>
    <col min="8705" max="8705" width="6.08984375" style="3" customWidth="1"/>
    <col min="8706" max="8706" width="116.6328125" style="3" customWidth="1"/>
    <col min="8707" max="8707" width="1.453125" style="3" customWidth="1"/>
    <col min="8708" max="8708" width="12.453125" style="3" customWidth="1"/>
    <col min="8709" max="8709" width="1.90625" style="3" customWidth="1"/>
    <col min="8710" max="8710" width="14.36328125" style="3" customWidth="1"/>
    <col min="8711" max="8711" width="1.36328125" style="3" customWidth="1"/>
    <col min="8712" max="8712" width="15.08984375" style="3" customWidth="1"/>
    <col min="8713" max="8713" width="1" style="3" customWidth="1"/>
    <col min="8714" max="8714" width="23.54296875" style="3" customWidth="1"/>
    <col min="8715" max="8960" width="8.90625" style="3"/>
    <col min="8961" max="8961" width="6.08984375" style="3" customWidth="1"/>
    <col min="8962" max="8962" width="116.6328125" style="3" customWidth="1"/>
    <col min="8963" max="8963" width="1.453125" style="3" customWidth="1"/>
    <col min="8964" max="8964" width="12.453125" style="3" customWidth="1"/>
    <col min="8965" max="8965" width="1.90625" style="3" customWidth="1"/>
    <col min="8966" max="8966" width="14.36328125" style="3" customWidth="1"/>
    <col min="8967" max="8967" width="1.36328125" style="3" customWidth="1"/>
    <col min="8968" max="8968" width="15.08984375" style="3" customWidth="1"/>
    <col min="8969" max="8969" width="1" style="3" customWidth="1"/>
    <col min="8970" max="8970" width="23.54296875" style="3" customWidth="1"/>
    <col min="8971" max="9216" width="8.90625" style="3"/>
    <col min="9217" max="9217" width="6.08984375" style="3" customWidth="1"/>
    <col min="9218" max="9218" width="116.6328125" style="3" customWidth="1"/>
    <col min="9219" max="9219" width="1.453125" style="3" customWidth="1"/>
    <col min="9220" max="9220" width="12.453125" style="3" customWidth="1"/>
    <col min="9221" max="9221" width="1.90625" style="3" customWidth="1"/>
    <col min="9222" max="9222" width="14.36328125" style="3" customWidth="1"/>
    <col min="9223" max="9223" width="1.36328125" style="3" customWidth="1"/>
    <col min="9224" max="9224" width="15.08984375" style="3" customWidth="1"/>
    <col min="9225" max="9225" width="1" style="3" customWidth="1"/>
    <col min="9226" max="9226" width="23.54296875" style="3" customWidth="1"/>
    <col min="9227" max="9472" width="8.90625" style="3"/>
    <col min="9473" max="9473" width="6.08984375" style="3" customWidth="1"/>
    <col min="9474" max="9474" width="116.6328125" style="3" customWidth="1"/>
    <col min="9475" max="9475" width="1.453125" style="3" customWidth="1"/>
    <col min="9476" max="9476" width="12.453125" style="3" customWidth="1"/>
    <col min="9477" max="9477" width="1.90625" style="3" customWidth="1"/>
    <col min="9478" max="9478" width="14.36328125" style="3" customWidth="1"/>
    <col min="9479" max="9479" width="1.36328125" style="3" customWidth="1"/>
    <col min="9480" max="9480" width="15.08984375" style="3" customWidth="1"/>
    <col min="9481" max="9481" width="1" style="3" customWidth="1"/>
    <col min="9482" max="9482" width="23.54296875" style="3" customWidth="1"/>
    <col min="9483" max="9728" width="8.90625" style="3"/>
    <col min="9729" max="9729" width="6.08984375" style="3" customWidth="1"/>
    <col min="9730" max="9730" width="116.6328125" style="3" customWidth="1"/>
    <col min="9731" max="9731" width="1.453125" style="3" customWidth="1"/>
    <col min="9732" max="9732" width="12.453125" style="3" customWidth="1"/>
    <col min="9733" max="9733" width="1.90625" style="3" customWidth="1"/>
    <col min="9734" max="9734" width="14.36328125" style="3" customWidth="1"/>
    <col min="9735" max="9735" width="1.36328125" style="3" customWidth="1"/>
    <col min="9736" max="9736" width="15.08984375" style="3" customWidth="1"/>
    <col min="9737" max="9737" width="1" style="3" customWidth="1"/>
    <col min="9738" max="9738" width="23.54296875" style="3" customWidth="1"/>
    <col min="9739" max="9984" width="8.90625" style="3"/>
    <col min="9985" max="9985" width="6.08984375" style="3" customWidth="1"/>
    <col min="9986" max="9986" width="116.6328125" style="3" customWidth="1"/>
    <col min="9987" max="9987" width="1.453125" style="3" customWidth="1"/>
    <col min="9988" max="9988" width="12.453125" style="3" customWidth="1"/>
    <col min="9989" max="9989" width="1.90625" style="3" customWidth="1"/>
    <col min="9990" max="9990" width="14.36328125" style="3" customWidth="1"/>
    <col min="9991" max="9991" width="1.36328125" style="3" customWidth="1"/>
    <col min="9992" max="9992" width="15.08984375" style="3" customWidth="1"/>
    <col min="9993" max="9993" width="1" style="3" customWidth="1"/>
    <col min="9994" max="9994" width="23.54296875" style="3" customWidth="1"/>
    <col min="9995" max="10240" width="8.90625" style="3"/>
    <col min="10241" max="10241" width="6.08984375" style="3" customWidth="1"/>
    <col min="10242" max="10242" width="116.6328125" style="3" customWidth="1"/>
    <col min="10243" max="10243" width="1.453125" style="3" customWidth="1"/>
    <col min="10244" max="10244" width="12.453125" style="3" customWidth="1"/>
    <col min="10245" max="10245" width="1.90625" style="3" customWidth="1"/>
    <col min="10246" max="10246" width="14.36328125" style="3" customWidth="1"/>
    <col min="10247" max="10247" width="1.36328125" style="3" customWidth="1"/>
    <col min="10248" max="10248" width="15.08984375" style="3" customWidth="1"/>
    <col min="10249" max="10249" width="1" style="3" customWidth="1"/>
    <col min="10250" max="10250" width="23.54296875" style="3" customWidth="1"/>
    <col min="10251" max="10496" width="8.90625" style="3"/>
    <col min="10497" max="10497" width="6.08984375" style="3" customWidth="1"/>
    <col min="10498" max="10498" width="116.6328125" style="3" customWidth="1"/>
    <col min="10499" max="10499" width="1.453125" style="3" customWidth="1"/>
    <col min="10500" max="10500" width="12.453125" style="3" customWidth="1"/>
    <col min="10501" max="10501" width="1.90625" style="3" customWidth="1"/>
    <col min="10502" max="10502" width="14.36328125" style="3" customWidth="1"/>
    <col min="10503" max="10503" width="1.36328125" style="3" customWidth="1"/>
    <col min="10504" max="10504" width="15.08984375" style="3" customWidth="1"/>
    <col min="10505" max="10505" width="1" style="3" customWidth="1"/>
    <col min="10506" max="10506" width="23.54296875" style="3" customWidth="1"/>
    <col min="10507" max="10752" width="8.90625" style="3"/>
    <col min="10753" max="10753" width="6.08984375" style="3" customWidth="1"/>
    <col min="10754" max="10754" width="116.6328125" style="3" customWidth="1"/>
    <col min="10755" max="10755" width="1.453125" style="3" customWidth="1"/>
    <col min="10756" max="10756" width="12.453125" style="3" customWidth="1"/>
    <col min="10757" max="10757" width="1.90625" style="3" customWidth="1"/>
    <col min="10758" max="10758" width="14.36328125" style="3" customWidth="1"/>
    <col min="10759" max="10759" width="1.36328125" style="3" customWidth="1"/>
    <col min="10760" max="10760" width="15.08984375" style="3" customWidth="1"/>
    <col min="10761" max="10761" width="1" style="3" customWidth="1"/>
    <col min="10762" max="10762" width="23.54296875" style="3" customWidth="1"/>
    <col min="10763" max="11008" width="8.90625" style="3"/>
    <col min="11009" max="11009" width="6.08984375" style="3" customWidth="1"/>
    <col min="11010" max="11010" width="116.6328125" style="3" customWidth="1"/>
    <col min="11011" max="11011" width="1.453125" style="3" customWidth="1"/>
    <col min="11012" max="11012" width="12.453125" style="3" customWidth="1"/>
    <col min="11013" max="11013" width="1.90625" style="3" customWidth="1"/>
    <col min="11014" max="11014" width="14.36328125" style="3" customWidth="1"/>
    <col min="11015" max="11015" width="1.36328125" style="3" customWidth="1"/>
    <col min="11016" max="11016" width="15.08984375" style="3" customWidth="1"/>
    <col min="11017" max="11017" width="1" style="3" customWidth="1"/>
    <col min="11018" max="11018" width="23.54296875" style="3" customWidth="1"/>
    <col min="11019" max="11264" width="8.90625" style="3"/>
    <col min="11265" max="11265" width="6.08984375" style="3" customWidth="1"/>
    <col min="11266" max="11266" width="116.6328125" style="3" customWidth="1"/>
    <col min="11267" max="11267" width="1.453125" style="3" customWidth="1"/>
    <col min="11268" max="11268" width="12.453125" style="3" customWidth="1"/>
    <col min="11269" max="11269" width="1.90625" style="3" customWidth="1"/>
    <col min="11270" max="11270" width="14.36328125" style="3" customWidth="1"/>
    <col min="11271" max="11271" width="1.36328125" style="3" customWidth="1"/>
    <col min="11272" max="11272" width="15.08984375" style="3" customWidth="1"/>
    <col min="11273" max="11273" width="1" style="3" customWidth="1"/>
    <col min="11274" max="11274" width="23.54296875" style="3" customWidth="1"/>
    <col min="11275" max="11520" width="8.90625" style="3"/>
    <col min="11521" max="11521" width="6.08984375" style="3" customWidth="1"/>
    <col min="11522" max="11522" width="116.6328125" style="3" customWidth="1"/>
    <col min="11523" max="11523" width="1.453125" style="3" customWidth="1"/>
    <col min="11524" max="11524" width="12.453125" style="3" customWidth="1"/>
    <col min="11525" max="11525" width="1.90625" style="3" customWidth="1"/>
    <col min="11526" max="11526" width="14.36328125" style="3" customWidth="1"/>
    <col min="11527" max="11527" width="1.36328125" style="3" customWidth="1"/>
    <col min="11528" max="11528" width="15.08984375" style="3" customWidth="1"/>
    <col min="11529" max="11529" width="1" style="3" customWidth="1"/>
    <col min="11530" max="11530" width="23.54296875" style="3" customWidth="1"/>
    <col min="11531" max="11776" width="8.90625" style="3"/>
    <col min="11777" max="11777" width="6.08984375" style="3" customWidth="1"/>
    <col min="11778" max="11778" width="116.6328125" style="3" customWidth="1"/>
    <col min="11779" max="11779" width="1.453125" style="3" customWidth="1"/>
    <col min="11780" max="11780" width="12.453125" style="3" customWidth="1"/>
    <col min="11781" max="11781" width="1.90625" style="3" customWidth="1"/>
    <col min="11782" max="11782" width="14.36328125" style="3" customWidth="1"/>
    <col min="11783" max="11783" width="1.36328125" style="3" customWidth="1"/>
    <col min="11784" max="11784" width="15.08984375" style="3" customWidth="1"/>
    <col min="11785" max="11785" width="1" style="3" customWidth="1"/>
    <col min="11786" max="11786" width="23.54296875" style="3" customWidth="1"/>
    <col min="11787" max="12032" width="8.90625" style="3"/>
    <col min="12033" max="12033" width="6.08984375" style="3" customWidth="1"/>
    <col min="12034" max="12034" width="116.6328125" style="3" customWidth="1"/>
    <col min="12035" max="12035" width="1.453125" style="3" customWidth="1"/>
    <col min="12036" max="12036" width="12.453125" style="3" customWidth="1"/>
    <col min="12037" max="12037" width="1.90625" style="3" customWidth="1"/>
    <col min="12038" max="12038" width="14.36328125" style="3" customWidth="1"/>
    <col min="12039" max="12039" width="1.36328125" style="3" customWidth="1"/>
    <col min="12040" max="12040" width="15.08984375" style="3" customWidth="1"/>
    <col min="12041" max="12041" width="1" style="3" customWidth="1"/>
    <col min="12042" max="12042" width="23.54296875" style="3" customWidth="1"/>
    <col min="12043" max="12288" width="8.90625" style="3"/>
    <col min="12289" max="12289" width="6.08984375" style="3" customWidth="1"/>
    <col min="12290" max="12290" width="116.6328125" style="3" customWidth="1"/>
    <col min="12291" max="12291" width="1.453125" style="3" customWidth="1"/>
    <col min="12292" max="12292" width="12.453125" style="3" customWidth="1"/>
    <col min="12293" max="12293" width="1.90625" style="3" customWidth="1"/>
    <col min="12294" max="12294" width="14.36328125" style="3" customWidth="1"/>
    <col min="12295" max="12295" width="1.36328125" style="3" customWidth="1"/>
    <col min="12296" max="12296" width="15.08984375" style="3" customWidth="1"/>
    <col min="12297" max="12297" width="1" style="3" customWidth="1"/>
    <col min="12298" max="12298" width="23.54296875" style="3" customWidth="1"/>
    <col min="12299" max="12544" width="8.90625" style="3"/>
    <col min="12545" max="12545" width="6.08984375" style="3" customWidth="1"/>
    <col min="12546" max="12546" width="116.6328125" style="3" customWidth="1"/>
    <col min="12547" max="12547" width="1.453125" style="3" customWidth="1"/>
    <col min="12548" max="12548" width="12.453125" style="3" customWidth="1"/>
    <col min="12549" max="12549" width="1.90625" style="3" customWidth="1"/>
    <col min="12550" max="12550" width="14.36328125" style="3" customWidth="1"/>
    <col min="12551" max="12551" width="1.36328125" style="3" customWidth="1"/>
    <col min="12552" max="12552" width="15.08984375" style="3" customWidth="1"/>
    <col min="12553" max="12553" width="1" style="3" customWidth="1"/>
    <col min="12554" max="12554" width="23.54296875" style="3" customWidth="1"/>
    <col min="12555" max="12800" width="8.90625" style="3"/>
    <col min="12801" max="12801" width="6.08984375" style="3" customWidth="1"/>
    <col min="12802" max="12802" width="116.6328125" style="3" customWidth="1"/>
    <col min="12803" max="12803" width="1.453125" style="3" customWidth="1"/>
    <col min="12804" max="12804" width="12.453125" style="3" customWidth="1"/>
    <col min="12805" max="12805" width="1.90625" style="3" customWidth="1"/>
    <col min="12806" max="12806" width="14.36328125" style="3" customWidth="1"/>
    <col min="12807" max="12807" width="1.36328125" style="3" customWidth="1"/>
    <col min="12808" max="12808" width="15.08984375" style="3" customWidth="1"/>
    <col min="12809" max="12809" width="1" style="3" customWidth="1"/>
    <col min="12810" max="12810" width="23.54296875" style="3" customWidth="1"/>
    <col min="12811" max="13056" width="8.90625" style="3"/>
    <col min="13057" max="13057" width="6.08984375" style="3" customWidth="1"/>
    <col min="13058" max="13058" width="116.6328125" style="3" customWidth="1"/>
    <col min="13059" max="13059" width="1.453125" style="3" customWidth="1"/>
    <col min="13060" max="13060" width="12.453125" style="3" customWidth="1"/>
    <col min="13061" max="13061" width="1.90625" style="3" customWidth="1"/>
    <col min="13062" max="13062" width="14.36328125" style="3" customWidth="1"/>
    <col min="13063" max="13063" width="1.36328125" style="3" customWidth="1"/>
    <col min="13064" max="13064" width="15.08984375" style="3" customWidth="1"/>
    <col min="13065" max="13065" width="1" style="3" customWidth="1"/>
    <col min="13066" max="13066" width="23.54296875" style="3" customWidth="1"/>
    <col min="13067" max="13312" width="8.90625" style="3"/>
    <col min="13313" max="13313" width="6.08984375" style="3" customWidth="1"/>
    <col min="13314" max="13314" width="116.6328125" style="3" customWidth="1"/>
    <col min="13315" max="13315" width="1.453125" style="3" customWidth="1"/>
    <col min="13316" max="13316" width="12.453125" style="3" customWidth="1"/>
    <col min="13317" max="13317" width="1.90625" style="3" customWidth="1"/>
    <col min="13318" max="13318" width="14.36328125" style="3" customWidth="1"/>
    <col min="13319" max="13319" width="1.36328125" style="3" customWidth="1"/>
    <col min="13320" max="13320" width="15.08984375" style="3" customWidth="1"/>
    <col min="13321" max="13321" width="1" style="3" customWidth="1"/>
    <col min="13322" max="13322" width="23.54296875" style="3" customWidth="1"/>
    <col min="13323" max="13568" width="8.90625" style="3"/>
    <col min="13569" max="13569" width="6.08984375" style="3" customWidth="1"/>
    <col min="13570" max="13570" width="116.6328125" style="3" customWidth="1"/>
    <col min="13571" max="13571" width="1.453125" style="3" customWidth="1"/>
    <col min="13572" max="13572" width="12.453125" style="3" customWidth="1"/>
    <col min="13573" max="13573" width="1.90625" style="3" customWidth="1"/>
    <col min="13574" max="13574" width="14.36328125" style="3" customWidth="1"/>
    <col min="13575" max="13575" width="1.36328125" style="3" customWidth="1"/>
    <col min="13576" max="13576" width="15.08984375" style="3" customWidth="1"/>
    <col min="13577" max="13577" width="1" style="3" customWidth="1"/>
    <col min="13578" max="13578" width="23.54296875" style="3" customWidth="1"/>
    <col min="13579" max="13824" width="8.90625" style="3"/>
    <col min="13825" max="13825" width="6.08984375" style="3" customWidth="1"/>
    <col min="13826" max="13826" width="116.6328125" style="3" customWidth="1"/>
    <col min="13827" max="13827" width="1.453125" style="3" customWidth="1"/>
    <col min="13828" max="13828" width="12.453125" style="3" customWidth="1"/>
    <col min="13829" max="13829" width="1.90625" style="3" customWidth="1"/>
    <col min="13830" max="13830" width="14.36328125" style="3" customWidth="1"/>
    <col min="13831" max="13831" width="1.36328125" style="3" customWidth="1"/>
    <col min="13832" max="13832" width="15.08984375" style="3" customWidth="1"/>
    <col min="13833" max="13833" width="1" style="3" customWidth="1"/>
    <col min="13834" max="13834" width="23.54296875" style="3" customWidth="1"/>
    <col min="13835" max="14080" width="8.90625" style="3"/>
    <col min="14081" max="14081" width="6.08984375" style="3" customWidth="1"/>
    <col min="14082" max="14082" width="116.6328125" style="3" customWidth="1"/>
    <col min="14083" max="14083" width="1.453125" style="3" customWidth="1"/>
    <col min="14084" max="14084" width="12.453125" style="3" customWidth="1"/>
    <col min="14085" max="14085" width="1.90625" style="3" customWidth="1"/>
    <col min="14086" max="14086" width="14.36328125" style="3" customWidth="1"/>
    <col min="14087" max="14087" width="1.36328125" style="3" customWidth="1"/>
    <col min="14088" max="14088" width="15.08984375" style="3" customWidth="1"/>
    <col min="14089" max="14089" width="1" style="3" customWidth="1"/>
    <col min="14090" max="14090" width="23.54296875" style="3" customWidth="1"/>
    <col min="14091" max="14336" width="8.90625" style="3"/>
    <col min="14337" max="14337" width="6.08984375" style="3" customWidth="1"/>
    <col min="14338" max="14338" width="116.6328125" style="3" customWidth="1"/>
    <col min="14339" max="14339" width="1.453125" style="3" customWidth="1"/>
    <col min="14340" max="14340" width="12.453125" style="3" customWidth="1"/>
    <col min="14341" max="14341" width="1.90625" style="3" customWidth="1"/>
    <col min="14342" max="14342" width="14.36328125" style="3" customWidth="1"/>
    <col min="14343" max="14343" width="1.36328125" style="3" customWidth="1"/>
    <col min="14344" max="14344" width="15.08984375" style="3" customWidth="1"/>
    <col min="14345" max="14345" width="1" style="3" customWidth="1"/>
    <col min="14346" max="14346" width="23.54296875" style="3" customWidth="1"/>
    <col min="14347" max="14592" width="8.90625" style="3"/>
    <col min="14593" max="14593" width="6.08984375" style="3" customWidth="1"/>
    <col min="14594" max="14594" width="116.6328125" style="3" customWidth="1"/>
    <col min="14595" max="14595" width="1.453125" style="3" customWidth="1"/>
    <col min="14596" max="14596" width="12.453125" style="3" customWidth="1"/>
    <col min="14597" max="14597" width="1.90625" style="3" customWidth="1"/>
    <col min="14598" max="14598" width="14.36328125" style="3" customWidth="1"/>
    <col min="14599" max="14599" width="1.36328125" style="3" customWidth="1"/>
    <col min="14600" max="14600" width="15.08984375" style="3" customWidth="1"/>
    <col min="14601" max="14601" width="1" style="3" customWidth="1"/>
    <col min="14602" max="14602" width="23.54296875" style="3" customWidth="1"/>
    <col min="14603" max="14848" width="8.90625" style="3"/>
    <col min="14849" max="14849" width="6.08984375" style="3" customWidth="1"/>
    <col min="14850" max="14850" width="116.6328125" style="3" customWidth="1"/>
    <col min="14851" max="14851" width="1.453125" style="3" customWidth="1"/>
    <col min="14852" max="14852" width="12.453125" style="3" customWidth="1"/>
    <col min="14853" max="14853" width="1.90625" style="3" customWidth="1"/>
    <col min="14854" max="14854" width="14.36328125" style="3" customWidth="1"/>
    <col min="14855" max="14855" width="1.36328125" style="3" customWidth="1"/>
    <col min="14856" max="14856" width="15.08984375" style="3" customWidth="1"/>
    <col min="14857" max="14857" width="1" style="3" customWidth="1"/>
    <col min="14858" max="14858" width="23.54296875" style="3" customWidth="1"/>
    <col min="14859" max="15104" width="8.90625" style="3"/>
    <col min="15105" max="15105" width="6.08984375" style="3" customWidth="1"/>
    <col min="15106" max="15106" width="116.6328125" style="3" customWidth="1"/>
    <col min="15107" max="15107" width="1.453125" style="3" customWidth="1"/>
    <col min="15108" max="15108" width="12.453125" style="3" customWidth="1"/>
    <col min="15109" max="15109" width="1.90625" style="3" customWidth="1"/>
    <col min="15110" max="15110" width="14.36328125" style="3" customWidth="1"/>
    <col min="15111" max="15111" width="1.36328125" style="3" customWidth="1"/>
    <col min="15112" max="15112" width="15.08984375" style="3" customWidth="1"/>
    <col min="15113" max="15113" width="1" style="3" customWidth="1"/>
    <col min="15114" max="15114" width="23.54296875" style="3" customWidth="1"/>
    <col min="15115" max="15360" width="8.90625" style="3"/>
    <col min="15361" max="15361" width="6.08984375" style="3" customWidth="1"/>
    <col min="15362" max="15362" width="116.6328125" style="3" customWidth="1"/>
    <col min="15363" max="15363" width="1.453125" style="3" customWidth="1"/>
    <col min="15364" max="15364" width="12.453125" style="3" customWidth="1"/>
    <col min="15365" max="15365" width="1.90625" style="3" customWidth="1"/>
    <col min="15366" max="15366" width="14.36328125" style="3" customWidth="1"/>
    <col min="15367" max="15367" width="1.36328125" style="3" customWidth="1"/>
    <col min="15368" max="15368" width="15.08984375" style="3" customWidth="1"/>
    <col min="15369" max="15369" width="1" style="3" customWidth="1"/>
    <col min="15370" max="15370" width="23.54296875" style="3" customWidth="1"/>
    <col min="15371" max="15616" width="8.90625" style="3"/>
    <col min="15617" max="15617" width="6.08984375" style="3" customWidth="1"/>
    <col min="15618" max="15618" width="116.6328125" style="3" customWidth="1"/>
    <col min="15619" max="15619" width="1.453125" style="3" customWidth="1"/>
    <col min="15620" max="15620" width="12.453125" style="3" customWidth="1"/>
    <col min="15621" max="15621" width="1.90625" style="3" customWidth="1"/>
    <col min="15622" max="15622" width="14.36328125" style="3" customWidth="1"/>
    <col min="15623" max="15623" width="1.36328125" style="3" customWidth="1"/>
    <col min="15624" max="15624" width="15.08984375" style="3" customWidth="1"/>
    <col min="15625" max="15625" width="1" style="3" customWidth="1"/>
    <col min="15626" max="15626" width="23.54296875" style="3" customWidth="1"/>
    <col min="15627" max="15872" width="8.90625" style="3"/>
    <col min="15873" max="15873" width="6.08984375" style="3" customWidth="1"/>
    <col min="15874" max="15874" width="116.6328125" style="3" customWidth="1"/>
    <col min="15875" max="15875" width="1.453125" style="3" customWidth="1"/>
    <col min="15876" max="15876" width="12.453125" style="3" customWidth="1"/>
    <col min="15877" max="15877" width="1.90625" style="3" customWidth="1"/>
    <col min="15878" max="15878" width="14.36328125" style="3" customWidth="1"/>
    <col min="15879" max="15879" width="1.36328125" style="3" customWidth="1"/>
    <col min="15880" max="15880" width="15.08984375" style="3" customWidth="1"/>
    <col min="15881" max="15881" width="1" style="3" customWidth="1"/>
    <col min="15882" max="15882" width="23.54296875" style="3" customWidth="1"/>
    <col min="15883" max="16128" width="8.90625" style="3"/>
    <col min="16129" max="16129" width="6.08984375" style="3" customWidth="1"/>
    <col min="16130" max="16130" width="116.6328125" style="3" customWidth="1"/>
    <col min="16131" max="16131" width="1.453125" style="3" customWidth="1"/>
    <col min="16132" max="16132" width="12.453125" style="3" customWidth="1"/>
    <col min="16133" max="16133" width="1.90625" style="3" customWidth="1"/>
    <col min="16134" max="16134" width="14.36328125" style="3" customWidth="1"/>
    <col min="16135" max="16135" width="1.36328125" style="3" customWidth="1"/>
    <col min="16136" max="16136" width="15.08984375" style="3" customWidth="1"/>
    <col min="16137" max="16137" width="1" style="3" customWidth="1"/>
    <col min="16138" max="16138" width="23.54296875" style="3" customWidth="1"/>
    <col min="16139" max="16384" width="8.90625" style="3"/>
  </cols>
  <sheetData>
    <row r="2" spans="1:10" ht="20.149999999999999" customHeight="1" x14ac:dyDescent="0.4">
      <c r="A2" s="288" t="s">
        <v>13</v>
      </c>
      <c r="B2" s="288"/>
      <c r="C2" s="288"/>
      <c r="D2" s="288"/>
      <c r="E2" s="288"/>
      <c r="F2" s="288"/>
      <c r="G2" s="288"/>
      <c r="H2" s="288"/>
      <c r="I2" s="288"/>
      <c r="J2" s="288"/>
    </row>
    <row r="3" spans="1:10" ht="10.5" customHeight="1" thickBot="1" x14ac:dyDescent="0.4">
      <c r="A3" s="4"/>
    </row>
    <row r="4" spans="1:10" ht="23.25" customHeight="1" x14ac:dyDescent="0.4">
      <c r="A4" s="289" t="s">
        <v>14</v>
      </c>
      <c r="B4" s="290"/>
      <c r="D4" s="291" t="s">
        <v>15</v>
      </c>
      <c r="E4" s="292"/>
      <c r="F4" s="292"/>
      <c r="G4" s="292"/>
      <c r="H4" s="292"/>
      <c r="I4" s="292"/>
      <c r="J4" s="293"/>
    </row>
    <row r="5" spans="1:10" ht="23.25" customHeight="1" thickBot="1" x14ac:dyDescent="0.6">
      <c r="A5" s="5"/>
      <c r="B5" s="6" t="s">
        <v>16</v>
      </c>
      <c r="D5" s="294"/>
      <c r="E5" s="295"/>
      <c r="F5" s="295"/>
      <c r="G5" s="295"/>
      <c r="H5" s="295"/>
      <c r="I5" s="295"/>
      <c r="J5" s="296"/>
    </row>
    <row r="6" spans="1:10" ht="5.15" customHeight="1" thickBot="1" x14ac:dyDescent="0.4">
      <c r="A6" s="7"/>
      <c r="D6" s="8"/>
      <c r="E6" s="8"/>
      <c r="F6" s="8"/>
      <c r="G6" s="8"/>
      <c r="H6" s="8"/>
      <c r="I6" s="8"/>
      <c r="J6" s="8"/>
    </row>
    <row r="7" spans="1:10" ht="20.149999999999999" customHeight="1" x14ac:dyDescent="0.4">
      <c r="A7" s="297" t="s">
        <v>17</v>
      </c>
      <c r="B7" s="298"/>
      <c r="D7" s="299"/>
      <c r="E7" s="300"/>
      <c r="F7" s="300"/>
      <c r="G7" s="300"/>
      <c r="H7" s="300"/>
      <c r="I7" s="300"/>
      <c r="J7" s="301"/>
    </row>
    <row r="8" spans="1:10" ht="20.149999999999999" customHeight="1" thickBot="1" x14ac:dyDescent="0.7">
      <c r="A8" s="302" t="s">
        <v>18</v>
      </c>
      <c r="B8" s="303"/>
      <c r="C8" s="9"/>
      <c r="D8" s="304" t="s">
        <v>19</v>
      </c>
      <c r="E8" s="305"/>
      <c r="F8" s="305"/>
      <c r="G8" s="305"/>
      <c r="H8" s="305"/>
      <c r="I8" s="305"/>
      <c r="J8" s="306"/>
    </row>
    <row r="9" spans="1:10" ht="5.15" customHeight="1" thickBot="1" x14ac:dyDescent="0.4"/>
    <row r="10" spans="1:10" ht="15" customHeight="1" x14ac:dyDescent="0.35">
      <c r="A10" s="7"/>
      <c r="D10" s="11" t="s">
        <v>20</v>
      </c>
      <c r="E10" s="12"/>
      <c r="F10" s="307"/>
      <c r="G10" s="308"/>
      <c r="H10" s="308"/>
      <c r="I10" s="308"/>
      <c r="J10" s="309"/>
    </row>
    <row r="11" spans="1:10" ht="15" customHeight="1" x14ac:dyDescent="0.35">
      <c r="D11" s="13" t="s">
        <v>21</v>
      </c>
      <c r="E11" s="14"/>
      <c r="F11" s="310"/>
      <c r="G11" s="311"/>
      <c r="H11" s="311"/>
      <c r="I11" s="311"/>
      <c r="J11" s="312"/>
    </row>
    <row r="12" spans="1:10" ht="15" customHeight="1" x14ac:dyDescent="0.35">
      <c r="D12" s="13" t="s">
        <v>22</v>
      </c>
      <c r="E12" s="14"/>
      <c r="F12" s="15"/>
      <c r="G12" s="16"/>
      <c r="H12" s="16"/>
      <c r="I12" s="17"/>
      <c r="J12" s="18"/>
    </row>
    <row r="13" spans="1:10" ht="5.15" customHeight="1" thickBot="1" x14ac:dyDescent="0.4">
      <c r="D13" s="19"/>
      <c r="H13" s="19"/>
    </row>
    <row r="14" spans="1:10" ht="9.9" customHeight="1" thickBot="1" x14ac:dyDescent="0.4">
      <c r="A14" s="20"/>
      <c r="B14" s="21"/>
      <c r="C14" s="21"/>
      <c r="D14" s="22"/>
      <c r="E14" s="21"/>
      <c r="F14" s="21"/>
      <c r="G14" s="21"/>
      <c r="H14" s="22"/>
      <c r="I14" s="21"/>
      <c r="J14" s="23"/>
    </row>
    <row r="15" spans="1:10" ht="9.9" customHeight="1" x14ac:dyDescent="0.35">
      <c r="D15" s="19"/>
      <c r="H15" s="19"/>
    </row>
    <row r="16" spans="1:10" x14ac:dyDescent="0.35">
      <c r="A16" s="24" t="s">
        <v>23</v>
      </c>
    </row>
    <row r="17" spans="1:10" ht="20.149999999999999" customHeight="1" x14ac:dyDescent="0.35">
      <c r="A17" s="25" t="s">
        <v>24</v>
      </c>
      <c r="D17" s="19"/>
      <c r="H17" s="19"/>
    </row>
    <row r="18" spans="1:10" ht="12" customHeight="1" thickBot="1" x14ac:dyDescent="0.4">
      <c r="A18" s="7"/>
      <c r="D18" s="19"/>
      <c r="H18" s="19"/>
    </row>
    <row r="19" spans="1:10" ht="20.149999999999999" customHeight="1" x14ac:dyDescent="0.35">
      <c r="A19" s="26"/>
      <c r="B19" s="27" t="s">
        <v>25</v>
      </c>
      <c r="D19" s="28" t="s">
        <v>26</v>
      </c>
      <c r="E19" s="29"/>
      <c r="F19" s="28" t="s">
        <v>27</v>
      </c>
      <c r="G19" s="29"/>
      <c r="H19" s="28" t="s">
        <v>28</v>
      </c>
      <c r="I19" s="29"/>
      <c r="J19" s="28" t="s">
        <v>29</v>
      </c>
    </row>
    <row r="20" spans="1:10" ht="27.65" customHeight="1" thickBot="1" x14ac:dyDescent="0.4">
      <c r="A20" s="30"/>
      <c r="B20" s="31" t="s">
        <v>30</v>
      </c>
      <c r="D20" s="32" t="s">
        <v>31</v>
      </c>
      <c r="E20" s="29"/>
      <c r="F20" s="32" t="s">
        <v>32</v>
      </c>
      <c r="G20" s="29"/>
      <c r="H20" s="32" t="s">
        <v>33</v>
      </c>
      <c r="I20" s="29"/>
      <c r="J20" s="32" t="s">
        <v>34</v>
      </c>
    </row>
    <row r="21" spans="1:10" ht="5.15" customHeight="1" x14ac:dyDescent="0.35">
      <c r="D21" s="33"/>
      <c r="E21" s="33"/>
      <c r="F21" s="33"/>
      <c r="G21" s="33"/>
      <c r="H21" s="33"/>
      <c r="I21" s="33"/>
      <c r="J21" s="33"/>
    </row>
    <row r="22" spans="1:10" ht="9.9" customHeight="1" thickBot="1" x14ac:dyDescent="0.4">
      <c r="A22" s="25"/>
      <c r="B22" s="34"/>
    </row>
    <row r="23" spans="1:10" ht="20.149999999999999" customHeight="1" thickBot="1" x14ac:dyDescent="0.5">
      <c r="A23" s="35">
        <v>1</v>
      </c>
      <c r="B23" s="286" t="s">
        <v>35</v>
      </c>
      <c r="C23" s="274"/>
      <c r="D23" s="274"/>
      <c r="E23" s="274"/>
      <c r="F23" s="274"/>
      <c r="G23" s="274"/>
      <c r="H23" s="274"/>
      <c r="I23" s="274"/>
      <c r="J23" s="275"/>
    </row>
    <row r="24" spans="1:10" ht="6.9" customHeight="1" thickBot="1" x14ac:dyDescent="0.4">
      <c r="A24" s="25"/>
      <c r="B24" s="34"/>
      <c r="D24" s="33"/>
    </row>
    <row r="25" spans="1:10" ht="18.899999999999999" customHeight="1" x14ac:dyDescent="0.35">
      <c r="A25" s="254">
        <v>1.1000000000000001</v>
      </c>
      <c r="B25" s="36" t="s">
        <v>36</v>
      </c>
      <c r="D25" s="37" t="s">
        <v>37</v>
      </c>
      <c r="F25" s="272">
        <v>1</v>
      </c>
      <c r="G25" s="258" t="s">
        <v>38</v>
      </c>
      <c r="H25" s="263"/>
      <c r="I25" s="287"/>
      <c r="J25" s="261">
        <f>H25*F25</f>
        <v>0</v>
      </c>
    </row>
    <row r="26" spans="1:10" ht="18.899999999999999" customHeight="1" thickBot="1" x14ac:dyDescent="0.45">
      <c r="A26" s="255"/>
      <c r="B26" s="38" t="s">
        <v>39</v>
      </c>
      <c r="D26" s="39" t="s">
        <v>40</v>
      </c>
      <c r="F26" s="273"/>
      <c r="G26" s="258"/>
      <c r="H26" s="264"/>
      <c r="I26" s="287"/>
      <c r="J26" s="262"/>
    </row>
    <row r="27" spans="1:10" ht="4.25" customHeight="1" thickBot="1" x14ac:dyDescent="0.4">
      <c r="A27" s="25"/>
      <c r="B27" s="34"/>
      <c r="D27" s="33"/>
      <c r="H27" s="203"/>
      <c r="I27" s="40"/>
      <c r="J27" s="40"/>
    </row>
    <row r="28" spans="1:10" ht="18.899999999999999" customHeight="1" x14ac:dyDescent="0.35">
      <c r="A28" s="254">
        <v>1.2</v>
      </c>
      <c r="B28" s="36" t="s">
        <v>41</v>
      </c>
      <c r="D28" s="37" t="s">
        <v>42</v>
      </c>
      <c r="F28" s="272">
        <f>(7.7+7.7+2.8)*2*0.8*0.7+1.5*1.5*0.8+0.41</f>
        <v>22.594000000000001</v>
      </c>
      <c r="G28" s="258" t="s">
        <v>38</v>
      </c>
      <c r="H28" s="263"/>
      <c r="I28" s="40"/>
      <c r="J28" s="261">
        <f>H28*F28</f>
        <v>0</v>
      </c>
    </row>
    <row r="29" spans="1:10" ht="18.899999999999999" customHeight="1" thickBot="1" x14ac:dyDescent="0.45">
      <c r="A29" s="255"/>
      <c r="B29" s="38" t="s">
        <v>43</v>
      </c>
      <c r="D29" s="41" t="s">
        <v>44</v>
      </c>
      <c r="F29" s="273"/>
      <c r="G29" s="258"/>
      <c r="H29" s="264"/>
      <c r="I29" s="40"/>
      <c r="J29" s="262"/>
    </row>
    <row r="30" spans="1:10" ht="4.25" customHeight="1" thickBot="1" x14ac:dyDescent="0.4">
      <c r="A30" s="42"/>
      <c r="B30" s="34"/>
      <c r="D30" s="33"/>
      <c r="H30" s="203"/>
      <c r="I30" s="40"/>
      <c r="J30" s="40"/>
    </row>
    <row r="31" spans="1:10" ht="18.899999999999999" customHeight="1" x14ac:dyDescent="0.35">
      <c r="A31" s="254">
        <v>1.3</v>
      </c>
      <c r="B31" s="43" t="s">
        <v>45</v>
      </c>
      <c r="D31" s="44" t="s">
        <v>42</v>
      </c>
      <c r="F31" s="256">
        <f>54*0.6</f>
        <v>32.4</v>
      </c>
      <c r="G31" s="258" t="s">
        <v>38</v>
      </c>
      <c r="H31" s="263"/>
      <c r="I31" s="40"/>
      <c r="J31" s="261">
        <f>H31*F31</f>
        <v>0</v>
      </c>
    </row>
    <row r="32" spans="1:10" ht="17" thickBot="1" x14ac:dyDescent="0.4">
      <c r="A32" s="255"/>
      <c r="B32" s="45" t="s">
        <v>46</v>
      </c>
      <c r="D32" s="46" t="s">
        <v>44</v>
      </c>
      <c r="F32" s="257"/>
      <c r="G32" s="258"/>
      <c r="H32" s="264"/>
      <c r="I32" s="40"/>
      <c r="J32" s="262"/>
    </row>
    <row r="33" spans="1:10" ht="4.25" customHeight="1" thickBot="1" x14ac:dyDescent="0.4">
      <c r="A33" s="42"/>
      <c r="B33" s="47"/>
      <c r="D33" s="33"/>
      <c r="H33" s="203"/>
      <c r="I33" s="40"/>
      <c r="J33" s="40"/>
    </row>
    <row r="34" spans="1:10" ht="18.899999999999999" customHeight="1" x14ac:dyDescent="0.25">
      <c r="A34" s="254">
        <v>1.4</v>
      </c>
      <c r="B34" s="48" t="s">
        <v>47</v>
      </c>
      <c r="D34" s="44" t="s">
        <v>48</v>
      </c>
      <c r="F34" s="272">
        <f>(7.7+7.7+2.8)*2*0.1*0.7+1.5*1.5*0.1</f>
        <v>2.7730000000000001</v>
      </c>
      <c r="G34" s="258" t="s">
        <v>38</v>
      </c>
      <c r="H34" s="263"/>
      <c r="I34" s="40"/>
      <c r="J34" s="261">
        <f>H34*F34</f>
        <v>0</v>
      </c>
    </row>
    <row r="35" spans="1:10" ht="18.899999999999999" customHeight="1" thickBot="1" x14ac:dyDescent="0.3">
      <c r="A35" s="255"/>
      <c r="B35" s="49" t="s">
        <v>49</v>
      </c>
      <c r="D35" s="46" t="s">
        <v>44</v>
      </c>
      <c r="F35" s="273"/>
      <c r="G35" s="258"/>
      <c r="H35" s="264"/>
      <c r="I35" s="40"/>
      <c r="J35" s="262"/>
    </row>
    <row r="36" spans="1:10" ht="4.25" customHeight="1" thickBot="1" x14ac:dyDescent="0.4">
      <c r="A36" s="42"/>
      <c r="B36" s="47"/>
      <c r="D36" s="33"/>
      <c r="H36" s="203"/>
      <c r="I36" s="40"/>
      <c r="J36" s="40"/>
    </row>
    <row r="37" spans="1:10" ht="18.899999999999999" customHeight="1" x14ac:dyDescent="0.25">
      <c r="A37" s="254">
        <v>1.5</v>
      </c>
      <c r="B37" s="48" t="s">
        <v>50</v>
      </c>
      <c r="D37" s="44" t="s">
        <v>48</v>
      </c>
      <c r="F37" s="272">
        <v>5.4</v>
      </c>
      <c r="G37" s="258" t="s">
        <v>38</v>
      </c>
      <c r="H37" s="263"/>
      <c r="I37" s="40"/>
      <c r="J37" s="261">
        <f>H37*F37</f>
        <v>0</v>
      </c>
    </row>
    <row r="38" spans="1:10" ht="18.899999999999999" customHeight="1" thickBot="1" x14ac:dyDescent="0.3">
      <c r="A38" s="255"/>
      <c r="B38" s="49" t="s">
        <v>51</v>
      </c>
      <c r="D38" s="46" t="s">
        <v>44</v>
      </c>
      <c r="F38" s="273"/>
      <c r="G38" s="258"/>
      <c r="H38" s="264"/>
      <c r="I38" s="40"/>
      <c r="J38" s="262"/>
    </row>
    <row r="39" spans="1:10" ht="6.9" customHeight="1" thickBot="1" x14ac:dyDescent="0.4">
      <c r="A39" s="50"/>
      <c r="B39" s="51"/>
      <c r="D39" s="33"/>
    </row>
    <row r="40" spans="1:10" ht="18" customHeight="1" thickBot="1" x14ac:dyDescent="0.4">
      <c r="A40" s="42"/>
      <c r="B40" s="34"/>
      <c r="D40" s="33"/>
      <c r="F40" s="241" t="s">
        <v>52</v>
      </c>
      <c r="G40" s="242"/>
      <c r="H40" s="243"/>
      <c r="J40" s="52">
        <f>SUM(J25:J38)</f>
        <v>0</v>
      </c>
    </row>
    <row r="41" spans="1:10" ht="6.9" customHeight="1" thickBot="1" x14ac:dyDescent="0.4">
      <c r="A41" s="42"/>
      <c r="B41" s="34"/>
      <c r="D41" s="33"/>
      <c r="J41" s="53"/>
    </row>
    <row r="42" spans="1:10" ht="18" customHeight="1" thickBot="1" x14ac:dyDescent="0.4">
      <c r="A42" s="35">
        <v>2</v>
      </c>
      <c r="B42" s="284" t="s">
        <v>53</v>
      </c>
      <c r="C42" s="274"/>
      <c r="D42" s="274"/>
      <c r="E42" s="274"/>
      <c r="F42" s="274"/>
      <c r="G42" s="274"/>
      <c r="H42" s="274"/>
      <c r="I42" s="274"/>
      <c r="J42" s="275"/>
    </row>
    <row r="43" spans="1:10" ht="16.5" x14ac:dyDescent="0.35">
      <c r="A43" s="24" t="s">
        <v>54</v>
      </c>
      <c r="B43" s="54"/>
      <c r="D43" s="33"/>
    </row>
    <row r="44" spans="1:10" ht="36" customHeight="1" x14ac:dyDescent="0.35">
      <c r="A44" s="285" t="s">
        <v>55</v>
      </c>
      <c r="B44" s="285"/>
      <c r="D44" s="33"/>
    </row>
    <row r="45" spans="1:10" ht="4.25" customHeight="1" thickBot="1" x14ac:dyDescent="0.4">
      <c r="A45" s="25"/>
      <c r="B45" s="34"/>
      <c r="D45" s="33"/>
    </row>
    <row r="46" spans="1:10" ht="18.899999999999999" customHeight="1" x14ac:dyDescent="0.35">
      <c r="A46" s="254">
        <v>2.1</v>
      </c>
      <c r="B46" s="55" t="s">
        <v>56</v>
      </c>
      <c r="D46" s="44" t="s">
        <v>42</v>
      </c>
      <c r="F46" s="272">
        <f>36.4*0.5+0.49+16*0.3*0.25</f>
        <v>19.889999999999997</v>
      </c>
      <c r="G46" s="258" t="s">
        <v>38</v>
      </c>
      <c r="H46" s="263"/>
      <c r="J46" s="261">
        <f>H46*F46</f>
        <v>0</v>
      </c>
    </row>
    <row r="47" spans="1:10" ht="18.899999999999999" customHeight="1" thickBot="1" x14ac:dyDescent="0.55000000000000004">
      <c r="A47" s="255"/>
      <c r="B47" s="56" t="s">
        <v>57</v>
      </c>
      <c r="D47" s="46" t="s">
        <v>44</v>
      </c>
      <c r="F47" s="273"/>
      <c r="G47" s="258"/>
      <c r="H47" s="264"/>
      <c r="J47" s="262">
        <f>H47*F47</f>
        <v>0</v>
      </c>
    </row>
    <row r="48" spans="1:10" ht="4.25" customHeight="1" thickBot="1" x14ac:dyDescent="0.4">
      <c r="A48" s="25"/>
      <c r="B48" s="34"/>
      <c r="D48" s="33"/>
      <c r="H48"/>
    </row>
    <row r="49" spans="1:10" ht="18.899999999999999" customHeight="1" x14ac:dyDescent="0.35">
      <c r="A49" s="254">
        <v>2.2000000000000002</v>
      </c>
      <c r="B49" s="55" t="s">
        <v>58</v>
      </c>
      <c r="D49" s="44" t="s">
        <v>42</v>
      </c>
      <c r="F49" s="282">
        <f>54*0.08</f>
        <v>4.32</v>
      </c>
      <c r="G49" s="258" t="s">
        <v>38</v>
      </c>
      <c r="H49" s="263"/>
      <c r="J49" s="261">
        <f>H49*F49</f>
        <v>0</v>
      </c>
    </row>
    <row r="50" spans="1:10" ht="18.899999999999999" customHeight="1" thickBot="1" x14ac:dyDescent="0.55000000000000004">
      <c r="A50" s="255">
        <v>2.2000000000000002</v>
      </c>
      <c r="B50" s="56" t="s">
        <v>59</v>
      </c>
      <c r="D50" s="46" t="s">
        <v>44</v>
      </c>
      <c r="F50" s="283"/>
      <c r="G50" s="258" t="s">
        <v>38</v>
      </c>
      <c r="H50" s="264"/>
      <c r="J50" s="262">
        <f>H50*F50</f>
        <v>0</v>
      </c>
    </row>
    <row r="51" spans="1:10" ht="4.25" customHeight="1" thickBot="1" x14ac:dyDescent="0.4">
      <c r="A51" s="42"/>
      <c r="B51" s="34"/>
      <c r="D51" s="33"/>
      <c r="H51"/>
    </row>
    <row r="52" spans="1:10" ht="16.5" x14ac:dyDescent="0.35">
      <c r="A52" s="254">
        <v>2.2999999999999998</v>
      </c>
      <c r="B52" s="55" t="s">
        <v>60</v>
      </c>
      <c r="D52" s="44" t="s">
        <v>42</v>
      </c>
      <c r="F52" s="282">
        <f>54.1*0.04</f>
        <v>2.1640000000000001</v>
      </c>
      <c r="G52" s="258" t="s">
        <v>38</v>
      </c>
      <c r="H52" s="263"/>
      <c r="J52" s="261">
        <f>H52*F52</f>
        <v>0</v>
      </c>
    </row>
    <row r="53" spans="1:10" ht="19" thickBot="1" x14ac:dyDescent="0.55000000000000004">
      <c r="A53" s="255">
        <v>2.2999999999999998</v>
      </c>
      <c r="B53" s="56" t="s">
        <v>61</v>
      </c>
      <c r="D53" s="46" t="s">
        <v>44</v>
      </c>
      <c r="F53" s="283"/>
      <c r="G53" s="258" t="s">
        <v>38</v>
      </c>
      <c r="H53" s="264"/>
      <c r="J53" s="262">
        <f>H53*F53</f>
        <v>0</v>
      </c>
    </row>
    <row r="54" spans="1:10" ht="4.25" customHeight="1" thickBot="1" x14ac:dyDescent="0.4">
      <c r="A54" s="42"/>
      <c r="B54" s="34"/>
      <c r="D54" s="33"/>
      <c r="H54"/>
    </row>
    <row r="55" spans="1:10" ht="18.899999999999999" customHeight="1" x14ac:dyDescent="0.35">
      <c r="A55" s="254">
        <v>2.4</v>
      </c>
      <c r="B55" s="55" t="s">
        <v>62</v>
      </c>
      <c r="D55" s="44" t="s">
        <v>42</v>
      </c>
      <c r="F55" s="256">
        <v>1.63</v>
      </c>
      <c r="G55" s="258" t="s">
        <v>38</v>
      </c>
      <c r="H55" s="263"/>
      <c r="J55" s="261">
        <f>H55*F55</f>
        <v>0</v>
      </c>
    </row>
    <row r="56" spans="1:10" ht="18.899999999999999" customHeight="1" thickBot="1" x14ac:dyDescent="0.55000000000000004">
      <c r="A56" s="255">
        <v>2.4</v>
      </c>
      <c r="B56" s="56" t="s">
        <v>63</v>
      </c>
      <c r="D56" s="46" t="s">
        <v>44</v>
      </c>
      <c r="F56" s="257"/>
      <c r="G56" s="258" t="s">
        <v>38</v>
      </c>
      <c r="H56" s="264"/>
      <c r="J56" s="262">
        <f>H56*F56</f>
        <v>0</v>
      </c>
    </row>
    <row r="57" spans="1:10" ht="4.25" customHeight="1" thickBot="1" x14ac:dyDescent="0.4">
      <c r="A57" s="42"/>
      <c r="B57" s="34"/>
      <c r="D57" s="33"/>
      <c r="H57"/>
    </row>
    <row r="58" spans="1:10" ht="18.899999999999999" customHeight="1" x14ac:dyDescent="0.35">
      <c r="A58" s="254">
        <v>2.5</v>
      </c>
      <c r="B58" s="55" t="s">
        <v>64</v>
      </c>
      <c r="D58" s="44" t="s">
        <v>42</v>
      </c>
      <c r="F58" s="256">
        <v>0.53</v>
      </c>
      <c r="G58" s="258" t="s">
        <v>38</v>
      </c>
      <c r="H58" s="263"/>
      <c r="J58" s="261">
        <f>H58*F58</f>
        <v>0</v>
      </c>
    </row>
    <row r="59" spans="1:10" ht="18.899999999999999" customHeight="1" thickBot="1" x14ac:dyDescent="0.55000000000000004">
      <c r="A59" s="255">
        <v>2.5</v>
      </c>
      <c r="B59" s="56" t="s">
        <v>65</v>
      </c>
      <c r="D59" s="46" t="s">
        <v>44</v>
      </c>
      <c r="F59" s="257"/>
      <c r="G59" s="258" t="s">
        <v>38</v>
      </c>
      <c r="H59" s="264"/>
      <c r="J59" s="262">
        <f>H59*F59</f>
        <v>0</v>
      </c>
    </row>
    <row r="60" spans="1:10" ht="4.25" customHeight="1" thickBot="1" x14ac:dyDescent="0.4">
      <c r="A60" s="42"/>
      <c r="B60" s="34"/>
      <c r="D60" s="33"/>
      <c r="H60"/>
    </row>
    <row r="61" spans="1:10" ht="18.899999999999999" customHeight="1" x14ac:dyDescent="0.35">
      <c r="A61" s="254">
        <v>2.6</v>
      </c>
      <c r="B61" s="55" t="s">
        <v>66</v>
      </c>
      <c r="D61" s="44" t="s">
        <v>42</v>
      </c>
      <c r="F61" s="256">
        <v>0.12</v>
      </c>
      <c r="G61" s="258" t="s">
        <v>38</v>
      </c>
      <c r="H61" s="263"/>
      <c r="J61" s="261">
        <f>H61*F61</f>
        <v>0</v>
      </c>
    </row>
    <row r="62" spans="1:10" ht="18.899999999999999" customHeight="1" thickBot="1" x14ac:dyDescent="0.55000000000000004">
      <c r="A62" s="255">
        <v>2.5</v>
      </c>
      <c r="B62" s="56" t="s">
        <v>67</v>
      </c>
      <c r="D62" s="46" t="s">
        <v>44</v>
      </c>
      <c r="F62" s="257"/>
      <c r="G62" s="258" t="s">
        <v>38</v>
      </c>
      <c r="H62" s="264"/>
      <c r="J62" s="262">
        <f>H62*F62</f>
        <v>0</v>
      </c>
    </row>
    <row r="63" spans="1:10" ht="4.25" customHeight="1" thickBot="1" x14ac:dyDescent="0.4">
      <c r="A63" s="42"/>
      <c r="B63" s="34"/>
      <c r="D63" s="33"/>
      <c r="H63"/>
    </row>
    <row r="64" spans="1:10" ht="18.899999999999999" customHeight="1" x14ac:dyDescent="0.35">
      <c r="A64" s="254">
        <v>2.7</v>
      </c>
      <c r="B64" s="55" t="s">
        <v>68</v>
      </c>
      <c r="D64" s="44" t="s">
        <v>42</v>
      </c>
      <c r="F64" s="256">
        <v>3.9</v>
      </c>
      <c r="G64" s="258" t="s">
        <v>38</v>
      </c>
      <c r="H64" s="263"/>
      <c r="J64" s="261">
        <f>H64*F64</f>
        <v>0</v>
      </c>
    </row>
    <row r="65" spans="1:10" ht="18.649999999999999" customHeight="1" thickBot="1" x14ac:dyDescent="0.55000000000000004">
      <c r="A65" s="255">
        <v>2.5</v>
      </c>
      <c r="B65" s="56" t="s">
        <v>69</v>
      </c>
      <c r="D65" s="46" t="s">
        <v>44</v>
      </c>
      <c r="F65" s="257"/>
      <c r="G65" s="258" t="s">
        <v>38</v>
      </c>
      <c r="H65" s="264"/>
      <c r="J65" s="262">
        <f>H65*F65</f>
        <v>0</v>
      </c>
    </row>
    <row r="66" spans="1:10" ht="4.25" customHeight="1" thickBot="1" x14ac:dyDescent="0.4">
      <c r="A66" s="42"/>
      <c r="B66" s="57"/>
      <c r="D66" s="33"/>
      <c r="H66"/>
    </row>
    <row r="67" spans="1:10" ht="37.25" customHeight="1" x14ac:dyDescent="0.35">
      <c r="A67" s="254">
        <v>2.8</v>
      </c>
      <c r="B67" s="55" t="s">
        <v>70</v>
      </c>
      <c r="D67" s="44" t="s">
        <v>42</v>
      </c>
      <c r="F67" s="256">
        <v>5.95</v>
      </c>
      <c r="G67" s="258" t="s">
        <v>38</v>
      </c>
      <c r="H67" s="263"/>
      <c r="J67" s="261">
        <f>H67*F67</f>
        <v>0</v>
      </c>
    </row>
    <row r="68" spans="1:10" ht="39" customHeight="1" thickBot="1" x14ac:dyDescent="0.55000000000000004">
      <c r="A68" s="255">
        <v>2.7</v>
      </c>
      <c r="B68" s="56" t="s">
        <v>71</v>
      </c>
      <c r="D68" s="46" t="s">
        <v>44</v>
      </c>
      <c r="F68" s="257"/>
      <c r="G68" s="258" t="s">
        <v>38</v>
      </c>
      <c r="H68" s="264"/>
      <c r="J68" s="262">
        <f>H68*F68</f>
        <v>0</v>
      </c>
    </row>
    <row r="69" spans="1:10" ht="6.9" customHeight="1" thickBot="1" x14ac:dyDescent="0.4">
      <c r="A69" s="42"/>
      <c r="B69" s="58"/>
      <c r="D69" s="33"/>
    </row>
    <row r="70" spans="1:10" ht="18" customHeight="1" thickBot="1" x14ac:dyDescent="0.4">
      <c r="A70" s="42"/>
      <c r="B70" s="58"/>
      <c r="D70" s="33"/>
      <c r="F70" s="241" t="s">
        <v>72</v>
      </c>
      <c r="G70" s="242"/>
      <c r="H70" s="243"/>
      <c r="J70" s="52">
        <f>SUM(J46:J69)</f>
        <v>0</v>
      </c>
    </row>
    <row r="71" spans="1:10" ht="6.9" customHeight="1" thickBot="1" x14ac:dyDescent="0.45">
      <c r="A71" s="42"/>
      <c r="B71" s="58"/>
      <c r="D71" s="33"/>
      <c r="F71" s="59"/>
      <c r="G71" s="59"/>
      <c r="H71" s="59"/>
      <c r="J71" s="60"/>
    </row>
    <row r="72" spans="1:10" ht="18" customHeight="1" thickBot="1" x14ac:dyDescent="0.4">
      <c r="A72" s="35">
        <v>3</v>
      </c>
      <c r="B72" s="274" t="s">
        <v>73</v>
      </c>
      <c r="C72" s="274"/>
      <c r="D72" s="274"/>
      <c r="E72" s="274"/>
      <c r="F72" s="274"/>
      <c r="G72" s="274"/>
      <c r="H72" s="274"/>
      <c r="I72" s="274"/>
      <c r="J72" s="275"/>
    </row>
    <row r="73" spans="1:10" ht="9.9" customHeight="1" thickBot="1" x14ac:dyDescent="0.4">
      <c r="A73" s="42"/>
      <c r="B73" s="34"/>
      <c r="D73" s="33"/>
    </row>
    <row r="74" spans="1:10" ht="20.149999999999999" customHeight="1" x14ac:dyDescent="0.35">
      <c r="A74" s="277"/>
      <c r="B74" s="36" t="s">
        <v>74</v>
      </c>
    </row>
    <row r="75" spans="1:10" ht="20.149999999999999" customHeight="1" thickBot="1" x14ac:dyDescent="0.55000000000000004">
      <c r="A75" s="278"/>
      <c r="B75" s="61" t="s">
        <v>75</v>
      </c>
    </row>
    <row r="76" spans="1:10" ht="18" customHeight="1" x14ac:dyDescent="0.5">
      <c r="A76" s="62">
        <v>3.1</v>
      </c>
      <c r="B76" s="63" t="s">
        <v>76</v>
      </c>
      <c r="C76" s="47"/>
      <c r="D76" s="279" t="s">
        <v>77</v>
      </c>
      <c r="F76" s="64">
        <v>13</v>
      </c>
      <c r="G76" s="3" t="s">
        <v>38</v>
      </c>
      <c r="H76" s="204"/>
      <c r="J76" s="65">
        <f>H76*F76</f>
        <v>0</v>
      </c>
    </row>
    <row r="77" spans="1:10" ht="18" customHeight="1" x14ac:dyDescent="0.5">
      <c r="A77" s="66">
        <v>3.2</v>
      </c>
      <c r="B77" s="67" t="s">
        <v>78</v>
      </c>
      <c r="D77" s="280"/>
      <c r="F77" s="64">
        <v>458</v>
      </c>
      <c r="G77" s="3" t="s">
        <v>38</v>
      </c>
      <c r="H77" s="204"/>
      <c r="J77" s="65">
        <f>H77*F77</f>
        <v>0</v>
      </c>
    </row>
    <row r="78" spans="1:10" ht="18" customHeight="1" x14ac:dyDescent="0.5">
      <c r="A78" s="66">
        <v>3.3</v>
      </c>
      <c r="B78" s="67" t="s">
        <v>79</v>
      </c>
      <c r="D78" s="280"/>
      <c r="F78" s="64">
        <v>149</v>
      </c>
      <c r="G78" s="3" t="s">
        <v>38</v>
      </c>
      <c r="H78" s="204"/>
      <c r="J78" s="68">
        <f t="shared" ref="J78:J83" si="0">H78*F78</f>
        <v>0</v>
      </c>
    </row>
    <row r="79" spans="1:10" ht="18" customHeight="1" x14ac:dyDescent="0.5">
      <c r="A79" s="66">
        <v>3.4</v>
      </c>
      <c r="B79" s="67" t="s">
        <v>80</v>
      </c>
      <c r="D79" s="280"/>
      <c r="F79" s="64">
        <f>76+30</f>
        <v>106</v>
      </c>
      <c r="G79" s="3" t="s">
        <v>38</v>
      </c>
      <c r="H79" s="204"/>
      <c r="J79" s="68">
        <f t="shared" si="0"/>
        <v>0</v>
      </c>
    </row>
    <row r="80" spans="1:10" ht="18" customHeight="1" x14ac:dyDescent="0.5">
      <c r="A80" s="66">
        <v>3.5</v>
      </c>
      <c r="B80" s="67" t="s">
        <v>81</v>
      </c>
      <c r="D80" s="280"/>
      <c r="F80" s="64">
        <f>627-450</f>
        <v>177</v>
      </c>
      <c r="G80" s="3" t="s">
        <v>38</v>
      </c>
      <c r="H80" s="204"/>
      <c r="J80" s="68">
        <f t="shared" si="0"/>
        <v>0</v>
      </c>
    </row>
    <row r="81" spans="1:10" ht="18" customHeight="1" x14ac:dyDescent="0.5">
      <c r="A81" s="66">
        <v>3.6</v>
      </c>
      <c r="B81" s="67" t="s">
        <v>82</v>
      </c>
      <c r="D81" s="280"/>
      <c r="F81" s="64">
        <f>1020-660+70</f>
        <v>430</v>
      </c>
      <c r="G81" s="3" t="s">
        <v>38</v>
      </c>
      <c r="H81" s="204"/>
      <c r="J81" s="68">
        <f t="shared" si="0"/>
        <v>0</v>
      </c>
    </row>
    <row r="82" spans="1:10" ht="18" customHeight="1" x14ac:dyDescent="0.5">
      <c r="A82" s="66">
        <v>3.7</v>
      </c>
      <c r="B82" s="67" t="s">
        <v>83</v>
      </c>
      <c r="D82" s="280"/>
      <c r="F82" s="64">
        <v>226</v>
      </c>
      <c r="G82" s="3" t="s">
        <v>38</v>
      </c>
      <c r="H82" s="204"/>
      <c r="J82" s="68">
        <f t="shared" si="0"/>
        <v>0</v>
      </c>
    </row>
    <row r="83" spans="1:10" ht="18" customHeight="1" x14ac:dyDescent="0.5">
      <c r="A83" s="66">
        <v>3.8</v>
      </c>
      <c r="B83" s="67" t="s">
        <v>84</v>
      </c>
      <c r="D83" s="281"/>
      <c r="F83" s="64">
        <v>52</v>
      </c>
      <c r="G83" s="3" t="s">
        <v>38</v>
      </c>
      <c r="H83" s="204"/>
      <c r="J83" s="68">
        <f t="shared" si="0"/>
        <v>0</v>
      </c>
    </row>
    <row r="84" spans="1:10" ht="6.9" customHeight="1" thickBot="1" x14ac:dyDescent="0.4">
      <c r="A84" s="42"/>
      <c r="B84" s="34"/>
      <c r="D84" s="33"/>
    </row>
    <row r="85" spans="1:10" ht="24" customHeight="1" thickBot="1" x14ac:dyDescent="0.4">
      <c r="A85" s="42"/>
      <c r="B85" s="34"/>
      <c r="D85" s="33"/>
      <c r="F85" s="241" t="s">
        <v>85</v>
      </c>
      <c r="G85" s="242"/>
      <c r="H85" s="243"/>
      <c r="J85" s="52">
        <f>SUM(J76:J84)</f>
        <v>0</v>
      </c>
    </row>
    <row r="86" spans="1:10" ht="6.9" customHeight="1" thickBot="1" x14ac:dyDescent="0.4">
      <c r="A86" s="42"/>
      <c r="B86" s="34"/>
      <c r="D86" s="33"/>
    </row>
    <row r="87" spans="1:10" ht="18" customHeight="1" thickBot="1" x14ac:dyDescent="0.55000000000000004">
      <c r="A87" s="35">
        <v>4</v>
      </c>
      <c r="B87" s="252" t="s">
        <v>86</v>
      </c>
      <c r="C87" s="252"/>
      <c r="D87" s="252"/>
      <c r="E87" s="252"/>
      <c r="F87" s="252"/>
      <c r="G87" s="252"/>
      <c r="H87" s="252"/>
      <c r="I87" s="252"/>
      <c r="J87" s="253"/>
    </row>
    <row r="88" spans="1:10" ht="4.25" customHeight="1" thickBot="1" x14ac:dyDescent="0.4">
      <c r="A88" s="42"/>
      <c r="B88" s="34"/>
      <c r="D88" s="33"/>
    </row>
    <row r="89" spans="1:10" ht="18.899999999999999" customHeight="1" x14ac:dyDescent="0.35">
      <c r="A89" s="254">
        <v>4.0999999999999996</v>
      </c>
      <c r="B89" s="55" t="s">
        <v>87</v>
      </c>
      <c r="D89" s="44" t="s">
        <v>42</v>
      </c>
      <c r="F89" s="272">
        <f>(7.4*4+6.2+4.4+2.1+3+3)*2.8*0.1-22*0.1</f>
        <v>11.324000000000002</v>
      </c>
      <c r="G89" s="258" t="s">
        <v>38</v>
      </c>
      <c r="H89" s="263"/>
      <c r="J89" s="261">
        <f>H89*F89</f>
        <v>0</v>
      </c>
    </row>
    <row r="90" spans="1:10" ht="18.899999999999999" customHeight="1" thickBot="1" x14ac:dyDescent="0.55000000000000004">
      <c r="A90" s="255">
        <v>4.0999999999999996</v>
      </c>
      <c r="B90" s="56" t="s">
        <v>88</v>
      </c>
      <c r="D90" s="46" t="s">
        <v>44</v>
      </c>
      <c r="F90" s="273"/>
      <c r="G90" s="258" t="s">
        <v>38</v>
      </c>
      <c r="H90" s="264"/>
      <c r="J90" s="262">
        <f>H90*F90</f>
        <v>0</v>
      </c>
    </row>
    <row r="91" spans="1:10" ht="4.25" customHeight="1" thickBot="1" x14ac:dyDescent="0.4">
      <c r="A91" s="42"/>
      <c r="B91" s="34"/>
      <c r="D91" s="33"/>
      <c r="F91" s="69"/>
      <c r="H91" s="205"/>
      <c r="J91" s="70"/>
    </row>
    <row r="92" spans="1:10" ht="18.899999999999999" customHeight="1" x14ac:dyDescent="0.35">
      <c r="A92" s="254">
        <v>4.2</v>
      </c>
      <c r="B92" s="55" t="s">
        <v>89</v>
      </c>
      <c r="D92" s="44" t="s">
        <v>42</v>
      </c>
      <c r="F92" s="272">
        <f>((8*2+7.76*2)*3-5*1.2*1.5-2*0.9*2.2-0.6*0.6)*0.12+5.6*0.15*0.12+2.8*0.4*0.4</f>
        <v>10.297600000000001</v>
      </c>
      <c r="G92" s="258" t="s">
        <v>38</v>
      </c>
      <c r="H92" s="263"/>
      <c r="J92" s="261">
        <f>H92*F92</f>
        <v>0</v>
      </c>
    </row>
    <row r="93" spans="1:10" ht="18.899999999999999" customHeight="1" thickBot="1" x14ac:dyDescent="0.55000000000000004">
      <c r="A93" s="255">
        <v>4.0999999999999996</v>
      </c>
      <c r="B93" s="56" t="s">
        <v>90</v>
      </c>
      <c r="D93" s="46" t="s">
        <v>44</v>
      </c>
      <c r="F93" s="273"/>
      <c r="G93" s="258" t="s">
        <v>38</v>
      </c>
      <c r="H93" s="264"/>
      <c r="J93" s="262">
        <f>H93*F93</f>
        <v>0</v>
      </c>
    </row>
    <row r="94" spans="1:10" ht="6.9" customHeight="1" thickBot="1" x14ac:dyDescent="0.4">
      <c r="A94" s="50"/>
      <c r="B94" s="71"/>
      <c r="D94" s="33"/>
      <c r="F94" s="69"/>
    </row>
    <row r="95" spans="1:10" ht="18" customHeight="1" thickBot="1" x14ac:dyDescent="0.4">
      <c r="A95" s="42"/>
      <c r="B95" s="58"/>
      <c r="D95" s="33"/>
      <c r="F95" s="241" t="s">
        <v>91</v>
      </c>
      <c r="G95" s="242"/>
      <c r="H95" s="243"/>
      <c r="J95" s="52">
        <f>SUM(J89:J93)</f>
        <v>0</v>
      </c>
    </row>
    <row r="96" spans="1:10" ht="6.9" customHeight="1" thickBot="1" x14ac:dyDescent="0.4">
      <c r="A96" s="42"/>
      <c r="B96" s="34"/>
      <c r="D96" s="33"/>
    </row>
    <row r="97" spans="1:10" ht="18" customHeight="1" thickBot="1" x14ac:dyDescent="0.5">
      <c r="A97" s="35">
        <v>5</v>
      </c>
      <c r="B97" s="274" t="s">
        <v>92</v>
      </c>
      <c r="C97" s="274"/>
      <c r="D97" s="274"/>
      <c r="E97" s="274"/>
      <c r="F97" s="274"/>
      <c r="G97" s="274"/>
      <c r="H97" s="274"/>
      <c r="I97" s="274"/>
      <c r="J97" s="275"/>
    </row>
    <row r="98" spans="1:10" ht="9.9" customHeight="1" thickBot="1" x14ac:dyDescent="0.4">
      <c r="A98" s="25"/>
      <c r="B98" s="34"/>
      <c r="D98" s="33"/>
    </row>
    <row r="99" spans="1:10" ht="18.899999999999999" customHeight="1" x14ac:dyDescent="0.35">
      <c r="A99" s="254">
        <v>5.0999999999999996</v>
      </c>
      <c r="B99" s="55" t="s">
        <v>93</v>
      </c>
      <c r="D99" s="44" t="s">
        <v>42</v>
      </c>
      <c r="F99" s="256">
        <v>2.75</v>
      </c>
      <c r="G99" s="258" t="s">
        <v>38</v>
      </c>
      <c r="H99" s="263"/>
      <c r="J99" s="261">
        <f>H99*F99</f>
        <v>0</v>
      </c>
    </row>
    <row r="100" spans="1:10" ht="18.899999999999999" customHeight="1" thickBot="1" x14ac:dyDescent="0.55000000000000004">
      <c r="A100" s="255">
        <v>5.0999999999999996</v>
      </c>
      <c r="B100" s="56" t="s">
        <v>94</v>
      </c>
      <c r="D100" s="46" t="s">
        <v>44</v>
      </c>
      <c r="F100" s="257"/>
      <c r="G100" s="258" t="s">
        <v>38</v>
      </c>
      <c r="H100" s="264"/>
      <c r="J100" s="262">
        <f>H100*F100</f>
        <v>0</v>
      </c>
    </row>
    <row r="101" spans="1:10" ht="4.25" customHeight="1" thickBot="1" x14ac:dyDescent="0.4">
      <c r="A101" s="25"/>
      <c r="B101" s="72"/>
      <c r="D101" s="33"/>
      <c r="H101"/>
    </row>
    <row r="102" spans="1:10" ht="18.899999999999999" customHeight="1" x14ac:dyDescent="0.35">
      <c r="A102" s="254">
        <v>5.2</v>
      </c>
      <c r="B102" s="55" t="s">
        <v>95</v>
      </c>
      <c r="D102" s="44" t="s">
        <v>42</v>
      </c>
      <c r="F102" s="256">
        <v>1.35</v>
      </c>
      <c r="G102" s="258" t="s">
        <v>38</v>
      </c>
      <c r="H102" s="263"/>
      <c r="J102" s="261">
        <f>H102*F102</f>
        <v>0</v>
      </c>
    </row>
    <row r="103" spans="1:10" ht="18.899999999999999" customHeight="1" thickBot="1" x14ac:dyDescent="0.55000000000000004">
      <c r="A103" s="255">
        <v>5.2</v>
      </c>
      <c r="B103" s="56" t="s">
        <v>96</v>
      </c>
      <c r="D103" s="46" t="s">
        <v>44</v>
      </c>
      <c r="F103" s="257"/>
      <c r="G103" s="258" t="s">
        <v>38</v>
      </c>
      <c r="H103" s="264"/>
      <c r="J103" s="262">
        <f>H103*F103</f>
        <v>0</v>
      </c>
    </row>
    <row r="104" spans="1:10" ht="4.25" customHeight="1" thickBot="1" x14ac:dyDescent="0.5">
      <c r="A104" s="42"/>
      <c r="B104" s="73"/>
      <c r="D104" s="74"/>
      <c r="F104" s="33"/>
      <c r="G104" s="33"/>
      <c r="H104" s="206"/>
      <c r="J104" s="75"/>
    </row>
    <row r="105" spans="1:10" s="76" customFormat="1" ht="18.899999999999999" customHeight="1" x14ac:dyDescent="0.35">
      <c r="A105" s="254">
        <v>5.2</v>
      </c>
      <c r="B105" s="55" t="s">
        <v>97</v>
      </c>
      <c r="D105" s="77" t="s">
        <v>98</v>
      </c>
      <c r="F105" s="267">
        <v>1</v>
      </c>
      <c r="G105" s="269" t="s">
        <v>38</v>
      </c>
      <c r="H105" s="263"/>
      <c r="J105" s="261">
        <f>H105*F105</f>
        <v>0</v>
      </c>
    </row>
    <row r="106" spans="1:10" s="76" customFormat="1" ht="18.899999999999999" customHeight="1" thickBot="1" x14ac:dyDescent="0.55000000000000004">
      <c r="A106" s="255">
        <v>5.2</v>
      </c>
      <c r="B106" s="56" t="s">
        <v>99</v>
      </c>
      <c r="D106" s="78" t="s">
        <v>100</v>
      </c>
      <c r="F106" s="268"/>
      <c r="G106" s="269" t="s">
        <v>38</v>
      </c>
      <c r="H106" s="264"/>
      <c r="J106" s="262">
        <f>H106*F106</f>
        <v>0</v>
      </c>
    </row>
    <row r="107" spans="1:10" s="76" customFormat="1" ht="4.25" customHeight="1" thickBot="1" x14ac:dyDescent="0.4">
      <c r="A107" s="25"/>
      <c r="B107" s="79"/>
      <c r="D107" s="80"/>
      <c r="H107" s="207"/>
    </row>
    <row r="108" spans="1:10" s="76" customFormat="1" ht="18.75" customHeight="1" x14ac:dyDescent="0.35">
      <c r="A108" s="254">
        <v>5.3</v>
      </c>
      <c r="B108" s="55" t="s">
        <v>101</v>
      </c>
      <c r="D108" s="77" t="s">
        <v>102</v>
      </c>
      <c r="F108" s="267">
        <v>92.5</v>
      </c>
      <c r="G108" s="269" t="s">
        <v>38</v>
      </c>
      <c r="H108" s="263"/>
      <c r="J108" s="261">
        <f>H108*F108</f>
        <v>0</v>
      </c>
    </row>
    <row r="109" spans="1:10" s="76" customFormat="1" ht="19.25" customHeight="1" thickBot="1" x14ac:dyDescent="0.55000000000000004">
      <c r="A109" s="255">
        <v>5.3</v>
      </c>
      <c r="B109" s="56" t="s">
        <v>103</v>
      </c>
      <c r="D109" s="81" t="s">
        <v>104</v>
      </c>
      <c r="F109" s="268"/>
      <c r="G109" s="269" t="s">
        <v>38</v>
      </c>
      <c r="H109" s="264"/>
      <c r="J109" s="262">
        <f>H109*F109</f>
        <v>0</v>
      </c>
    </row>
    <row r="110" spans="1:10" s="76" customFormat="1" ht="4.25" customHeight="1" thickBot="1" x14ac:dyDescent="0.4">
      <c r="A110" s="25"/>
      <c r="B110" s="82"/>
      <c r="D110" s="80"/>
      <c r="H110" s="207"/>
    </row>
    <row r="111" spans="1:10" s="76" customFormat="1" ht="18.75" customHeight="1" x14ac:dyDescent="0.35">
      <c r="A111" s="254">
        <v>5.4</v>
      </c>
      <c r="B111" s="55" t="s">
        <v>105</v>
      </c>
      <c r="D111" s="77" t="s">
        <v>106</v>
      </c>
      <c r="F111" s="267">
        <f>6.8*4</f>
        <v>27.2</v>
      </c>
      <c r="G111" s="269" t="s">
        <v>38</v>
      </c>
      <c r="H111" s="263"/>
      <c r="J111" s="261">
        <f>H111*F111</f>
        <v>0</v>
      </c>
    </row>
    <row r="112" spans="1:10" s="76" customFormat="1" ht="18.75" customHeight="1" thickBot="1" x14ac:dyDescent="0.55000000000000004">
      <c r="A112" s="255">
        <v>10.1</v>
      </c>
      <c r="B112" s="56" t="s">
        <v>107</v>
      </c>
      <c r="D112" s="78" t="s">
        <v>108</v>
      </c>
      <c r="F112" s="268"/>
      <c r="G112" s="269" t="s">
        <v>38</v>
      </c>
      <c r="H112" s="264"/>
      <c r="J112" s="262">
        <f>H112*F112</f>
        <v>0</v>
      </c>
    </row>
    <row r="113" spans="1:10" s="76" customFormat="1" ht="4.25" customHeight="1" thickBot="1" x14ac:dyDescent="0.4">
      <c r="A113" s="25"/>
      <c r="B113" s="82"/>
      <c r="D113" s="80"/>
      <c r="H113" s="207"/>
    </row>
    <row r="114" spans="1:10" s="76" customFormat="1" ht="18.649999999999999" customHeight="1" x14ac:dyDescent="0.35">
      <c r="A114" s="254">
        <v>5.6</v>
      </c>
      <c r="B114" s="55" t="s">
        <v>109</v>
      </c>
      <c r="D114" s="77" t="s">
        <v>98</v>
      </c>
      <c r="F114" s="267">
        <v>4</v>
      </c>
      <c r="G114" s="269" t="s">
        <v>38</v>
      </c>
      <c r="H114" s="263"/>
      <c r="J114" s="261">
        <f>H114*F114</f>
        <v>0</v>
      </c>
    </row>
    <row r="115" spans="1:10" s="76" customFormat="1" ht="19" thickBot="1" x14ac:dyDescent="0.55000000000000004">
      <c r="A115" s="255">
        <v>10.199999999999999</v>
      </c>
      <c r="B115" s="56" t="s">
        <v>110</v>
      </c>
      <c r="D115" s="78" t="s">
        <v>111</v>
      </c>
      <c r="F115" s="268"/>
      <c r="G115" s="269" t="s">
        <v>38</v>
      </c>
      <c r="H115" s="264"/>
      <c r="J115" s="262">
        <f>H115*F115</f>
        <v>0</v>
      </c>
    </row>
    <row r="116" spans="1:10" s="76" customFormat="1" ht="4.25" customHeight="1" thickBot="1" x14ac:dyDescent="0.4">
      <c r="A116" s="25"/>
      <c r="B116" s="82"/>
      <c r="D116" s="80"/>
      <c r="H116" s="207"/>
    </row>
    <row r="117" spans="1:10" s="76" customFormat="1" ht="16.5" x14ac:dyDescent="0.35">
      <c r="A117" s="254">
        <v>5.7</v>
      </c>
      <c r="B117" s="55" t="s">
        <v>112</v>
      </c>
      <c r="D117" s="77" t="s">
        <v>106</v>
      </c>
      <c r="F117" s="267">
        <v>36</v>
      </c>
      <c r="G117" s="269" t="s">
        <v>38</v>
      </c>
      <c r="H117" s="263"/>
      <c r="J117" s="261">
        <f>H117*F117</f>
        <v>0</v>
      </c>
    </row>
    <row r="118" spans="1:10" s="76" customFormat="1" ht="39.65" customHeight="1" thickBot="1" x14ac:dyDescent="0.55000000000000004">
      <c r="A118" s="255">
        <v>10.199999999999999</v>
      </c>
      <c r="B118" s="56" t="s">
        <v>113</v>
      </c>
      <c r="D118" s="78" t="s">
        <v>108</v>
      </c>
      <c r="F118" s="268"/>
      <c r="G118" s="269" t="s">
        <v>38</v>
      </c>
      <c r="H118" s="264"/>
      <c r="J118" s="262">
        <f>H118*F118</f>
        <v>0</v>
      </c>
    </row>
    <row r="119" spans="1:10" s="76" customFormat="1" ht="5.4" customHeight="1" thickBot="1" x14ac:dyDescent="0.4">
      <c r="A119" s="25"/>
      <c r="B119" s="82"/>
      <c r="D119" s="80"/>
      <c r="H119" s="207"/>
    </row>
    <row r="120" spans="1:10" s="76" customFormat="1" ht="17.25" customHeight="1" x14ac:dyDescent="0.35">
      <c r="A120" s="254">
        <v>5.8</v>
      </c>
      <c r="B120" s="55" t="s">
        <v>114</v>
      </c>
      <c r="D120" s="77" t="s">
        <v>106</v>
      </c>
      <c r="F120" s="267">
        <v>14</v>
      </c>
      <c r="G120" s="269" t="s">
        <v>38</v>
      </c>
      <c r="H120" s="263"/>
      <c r="J120" s="261">
        <f>H120*F120</f>
        <v>0</v>
      </c>
    </row>
    <row r="121" spans="1:10" s="76" customFormat="1" ht="19" thickBot="1" x14ac:dyDescent="0.55000000000000004">
      <c r="A121" s="255">
        <v>10.199999999999999</v>
      </c>
      <c r="B121" s="56" t="s">
        <v>115</v>
      </c>
      <c r="D121" s="78" t="s">
        <v>108</v>
      </c>
      <c r="F121" s="268"/>
      <c r="G121" s="269" t="s">
        <v>38</v>
      </c>
      <c r="H121" s="264"/>
      <c r="J121" s="262">
        <f>H121*F121</f>
        <v>0</v>
      </c>
    </row>
    <row r="122" spans="1:10" s="76" customFormat="1" ht="4.25" customHeight="1" thickBot="1" x14ac:dyDescent="0.4">
      <c r="A122" s="25"/>
      <c r="B122" s="82"/>
      <c r="D122" s="80"/>
      <c r="H122" s="207"/>
    </row>
    <row r="123" spans="1:10" s="76" customFormat="1" ht="17.25" customHeight="1" x14ac:dyDescent="0.35">
      <c r="A123" s="265">
        <v>5.9</v>
      </c>
      <c r="B123" s="83" t="s">
        <v>116</v>
      </c>
      <c r="D123" s="77" t="s">
        <v>106</v>
      </c>
      <c r="F123" s="267">
        <v>8</v>
      </c>
      <c r="G123" s="269" t="s">
        <v>38</v>
      </c>
      <c r="H123" s="263"/>
      <c r="J123" s="261">
        <f>H123*F123</f>
        <v>0</v>
      </c>
    </row>
    <row r="124" spans="1:10" s="76" customFormat="1" ht="19" thickBot="1" x14ac:dyDescent="0.55000000000000004">
      <c r="A124" s="266">
        <v>10.199999999999999</v>
      </c>
      <c r="B124" s="56" t="s">
        <v>117</v>
      </c>
      <c r="D124" s="78" t="s">
        <v>108</v>
      </c>
      <c r="F124" s="268"/>
      <c r="G124" s="269" t="s">
        <v>38</v>
      </c>
      <c r="H124" s="264"/>
      <c r="J124" s="262">
        <f>H124*F124</f>
        <v>0</v>
      </c>
    </row>
    <row r="125" spans="1:10" s="76" customFormat="1" ht="4.25" customHeight="1" thickBot="1" x14ac:dyDescent="0.4">
      <c r="A125" s="25"/>
      <c r="B125" s="82"/>
      <c r="D125" s="80"/>
      <c r="H125" s="207"/>
    </row>
    <row r="126" spans="1:10" s="76" customFormat="1" ht="17.25" customHeight="1" x14ac:dyDescent="0.35">
      <c r="A126" s="270">
        <v>5.0999999999999996</v>
      </c>
      <c r="B126" s="55" t="s">
        <v>118</v>
      </c>
      <c r="D126" s="77" t="s">
        <v>106</v>
      </c>
      <c r="F126" s="267">
        <v>6.2</v>
      </c>
      <c r="G126" s="269" t="s">
        <v>38</v>
      </c>
      <c r="H126" s="263"/>
      <c r="J126" s="261">
        <f>H126*F126</f>
        <v>0</v>
      </c>
    </row>
    <row r="127" spans="1:10" s="76" customFormat="1" ht="24" customHeight="1" thickBot="1" x14ac:dyDescent="0.55000000000000004">
      <c r="A127" s="271">
        <v>10.199999999999999</v>
      </c>
      <c r="B127" s="56" t="s">
        <v>119</v>
      </c>
      <c r="D127" s="78" t="s">
        <v>108</v>
      </c>
      <c r="F127" s="268"/>
      <c r="G127" s="269" t="s">
        <v>38</v>
      </c>
      <c r="H127" s="264"/>
      <c r="J127" s="262">
        <f>H127*F127</f>
        <v>0</v>
      </c>
    </row>
    <row r="128" spans="1:10" ht="6.9" customHeight="1" thickBot="1" x14ac:dyDescent="0.4">
      <c r="A128" s="50"/>
      <c r="B128" s="71"/>
      <c r="D128" s="33"/>
    </row>
    <row r="129" spans="1:10" ht="18" customHeight="1" thickBot="1" x14ac:dyDescent="0.4">
      <c r="A129" s="25"/>
      <c r="B129" s="34"/>
      <c r="D129" s="33"/>
      <c r="F129" s="241" t="s">
        <v>120</v>
      </c>
      <c r="G129" s="242"/>
      <c r="H129" s="243"/>
      <c r="J129" s="52">
        <f>SUM(J99:J127)</f>
        <v>0</v>
      </c>
    </row>
    <row r="130" spans="1:10" ht="5.15" customHeight="1" thickBot="1" x14ac:dyDescent="0.4">
      <c r="A130" s="25"/>
      <c r="B130" s="34"/>
      <c r="D130" s="33"/>
      <c r="F130" s="84"/>
      <c r="G130" s="84"/>
      <c r="H130" s="84"/>
      <c r="J130" s="85"/>
    </row>
    <row r="131" spans="1:10" ht="18" customHeight="1" thickBot="1" x14ac:dyDescent="0.55000000000000004">
      <c r="A131" s="35">
        <v>6</v>
      </c>
      <c r="B131" s="276" t="s">
        <v>121</v>
      </c>
      <c r="C131" s="252"/>
      <c r="D131" s="252"/>
      <c r="E131" s="252"/>
      <c r="F131" s="252"/>
      <c r="G131" s="252"/>
      <c r="H131" s="252"/>
      <c r="I131" s="252"/>
      <c r="J131" s="253"/>
    </row>
    <row r="132" spans="1:10" ht="4.25" customHeight="1" thickBot="1" x14ac:dyDescent="0.4">
      <c r="A132" s="25"/>
      <c r="B132" s="34"/>
      <c r="D132" s="33"/>
    </row>
    <row r="133" spans="1:10" ht="18.899999999999999" customHeight="1" x14ac:dyDescent="0.35">
      <c r="A133" s="254">
        <v>6.1</v>
      </c>
      <c r="B133" s="55" t="s">
        <v>122</v>
      </c>
      <c r="D133" s="44" t="s">
        <v>123</v>
      </c>
      <c r="F133" s="256">
        <f>184-5*1.2*1.5-6*2.2*0.85</f>
        <v>163.78</v>
      </c>
      <c r="G133" s="258" t="s">
        <v>38</v>
      </c>
      <c r="H133" s="263"/>
      <c r="J133" s="261">
        <f>H133*F133</f>
        <v>0</v>
      </c>
    </row>
    <row r="134" spans="1:10" ht="18.899999999999999" customHeight="1" thickBot="1" x14ac:dyDescent="0.55000000000000004">
      <c r="A134" s="255">
        <v>6.1</v>
      </c>
      <c r="B134" s="56" t="s">
        <v>124</v>
      </c>
      <c r="D134" s="46" t="s">
        <v>125</v>
      </c>
      <c r="F134" s="257"/>
      <c r="G134" s="258" t="s">
        <v>38</v>
      </c>
      <c r="H134" s="264"/>
      <c r="J134" s="262">
        <f>H134*F134</f>
        <v>0</v>
      </c>
    </row>
    <row r="135" spans="1:10" ht="4.25" customHeight="1" thickBot="1" x14ac:dyDescent="0.4">
      <c r="A135" s="25"/>
      <c r="B135" s="34"/>
      <c r="D135" s="33"/>
      <c r="H135" s="207"/>
      <c r="J135" s="76"/>
    </row>
    <row r="136" spans="1:10" ht="18.899999999999999" customHeight="1" x14ac:dyDescent="0.35">
      <c r="A136" s="254">
        <v>6.2</v>
      </c>
      <c r="B136" s="55" t="s">
        <v>126</v>
      </c>
      <c r="D136" s="44" t="s">
        <v>106</v>
      </c>
      <c r="F136" s="256">
        <f>5*5.4+2.4+5.3*2</f>
        <v>40</v>
      </c>
      <c r="G136" s="258" t="s">
        <v>38</v>
      </c>
      <c r="H136" s="263"/>
      <c r="J136" s="261">
        <f>H136*F136</f>
        <v>0</v>
      </c>
    </row>
    <row r="137" spans="1:10" ht="18.899999999999999" customHeight="1" thickBot="1" x14ac:dyDescent="0.55000000000000004">
      <c r="A137" s="255">
        <v>6.1</v>
      </c>
      <c r="B137" s="56" t="s">
        <v>127</v>
      </c>
      <c r="D137" s="78" t="s">
        <v>108</v>
      </c>
      <c r="F137" s="257"/>
      <c r="G137" s="258" t="s">
        <v>38</v>
      </c>
      <c r="H137" s="264"/>
      <c r="J137" s="262">
        <f>H137*F137</f>
        <v>0</v>
      </c>
    </row>
    <row r="138" spans="1:10" ht="6" customHeight="1" thickBot="1" x14ac:dyDescent="0.5">
      <c r="A138" s="42"/>
      <c r="B138" s="73"/>
      <c r="D138" s="74"/>
      <c r="F138" s="33"/>
      <c r="G138" s="33"/>
      <c r="H138" s="75"/>
      <c r="J138" s="75"/>
    </row>
    <row r="139" spans="1:10" ht="18" customHeight="1" thickBot="1" x14ac:dyDescent="0.4">
      <c r="A139" s="42"/>
      <c r="B139" s="58"/>
      <c r="D139" s="33"/>
      <c r="F139" s="241" t="s">
        <v>128</v>
      </c>
      <c r="G139" s="242"/>
      <c r="H139" s="243"/>
      <c r="J139" s="52">
        <f>SUM(J133:J137)</f>
        <v>0</v>
      </c>
    </row>
    <row r="140" spans="1:10" ht="6.9" customHeight="1" thickBot="1" x14ac:dyDescent="0.4">
      <c r="A140" s="25"/>
      <c r="B140" s="34"/>
      <c r="D140" s="33"/>
    </row>
    <row r="141" spans="1:10" ht="18" customHeight="1" thickBot="1" x14ac:dyDescent="0.4">
      <c r="A141" s="86">
        <v>7</v>
      </c>
      <c r="B141" s="87" t="s">
        <v>129</v>
      </c>
      <c r="C141" s="88"/>
      <c r="D141" s="89"/>
      <c r="E141" s="88"/>
      <c r="F141" s="88"/>
      <c r="G141" s="88"/>
      <c r="H141" s="88"/>
      <c r="I141" s="88"/>
      <c r="J141" s="90"/>
    </row>
    <row r="142" spans="1:10" ht="4.25" customHeight="1" thickBot="1" x14ac:dyDescent="0.4">
      <c r="A142" s="25"/>
      <c r="B142" s="34"/>
      <c r="D142" s="33"/>
    </row>
    <row r="143" spans="1:10" ht="18.899999999999999" customHeight="1" x14ac:dyDescent="0.35">
      <c r="A143" s="254">
        <v>7.1</v>
      </c>
      <c r="B143" s="55" t="s">
        <v>130</v>
      </c>
      <c r="D143" s="44" t="s">
        <v>123</v>
      </c>
      <c r="F143" s="256">
        <v>64</v>
      </c>
      <c r="G143" s="258" t="s">
        <v>38</v>
      </c>
      <c r="H143" s="263"/>
      <c r="J143" s="261">
        <f>H143*F143</f>
        <v>0</v>
      </c>
    </row>
    <row r="144" spans="1:10" ht="20.399999999999999" customHeight="1" thickBot="1" x14ac:dyDescent="0.55000000000000004">
      <c r="A144" s="255">
        <v>7.1</v>
      </c>
      <c r="B144" s="56" t="s">
        <v>131</v>
      </c>
      <c r="D144" s="46" t="s">
        <v>125</v>
      </c>
      <c r="F144" s="257"/>
      <c r="G144" s="258" t="s">
        <v>38</v>
      </c>
      <c r="H144" s="264"/>
      <c r="J144" s="262">
        <f>H144*F144</f>
        <v>0</v>
      </c>
    </row>
    <row r="145" spans="1:10" ht="4.25" customHeight="1" thickBot="1" x14ac:dyDescent="0.4">
      <c r="A145" s="25"/>
      <c r="B145" s="58"/>
      <c r="D145" s="33"/>
      <c r="H145" s="207"/>
      <c r="J145" s="76"/>
    </row>
    <row r="146" spans="1:10" ht="18.899999999999999" customHeight="1" x14ac:dyDescent="0.35">
      <c r="A146" s="254">
        <v>7.2</v>
      </c>
      <c r="B146" s="55" t="s">
        <v>132</v>
      </c>
      <c r="D146" s="44" t="s">
        <v>123</v>
      </c>
      <c r="F146" s="256">
        <v>48.85</v>
      </c>
      <c r="G146" s="258" t="s">
        <v>38</v>
      </c>
      <c r="H146" s="263"/>
      <c r="J146" s="261">
        <f>H146*F146</f>
        <v>0</v>
      </c>
    </row>
    <row r="147" spans="1:10" ht="22.5" customHeight="1" thickBot="1" x14ac:dyDescent="0.55000000000000004">
      <c r="A147" s="255">
        <v>7.3</v>
      </c>
      <c r="B147" s="56" t="s">
        <v>133</v>
      </c>
      <c r="D147" s="46" t="s">
        <v>125</v>
      </c>
      <c r="F147" s="257"/>
      <c r="G147" s="258" t="s">
        <v>38</v>
      </c>
      <c r="H147" s="264"/>
      <c r="J147" s="262">
        <f>H147*F147</f>
        <v>0</v>
      </c>
    </row>
    <row r="148" spans="1:10" ht="4.25" customHeight="1" thickBot="1" x14ac:dyDescent="0.4">
      <c r="A148" s="25"/>
      <c r="B148" s="58"/>
      <c r="D148" s="33"/>
      <c r="H148"/>
    </row>
    <row r="149" spans="1:10" ht="18.899999999999999" customHeight="1" x14ac:dyDescent="0.35">
      <c r="A149" s="254">
        <v>7.3</v>
      </c>
      <c r="B149" s="83" t="s">
        <v>134</v>
      </c>
      <c r="D149" s="44" t="s">
        <v>123</v>
      </c>
      <c r="F149" s="256">
        <f>32*2.4</f>
        <v>76.8</v>
      </c>
      <c r="G149" s="258" t="s">
        <v>38</v>
      </c>
      <c r="H149" s="263"/>
      <c r="J149" s="261">
        <f>H149*F149</f>
        <v>0</v>
      </c>
    </row>
    <row r="150" spans="1:10" ht="22.5" customHeight="1" thickBot="1" x14ac:dyDescent="0.55000000000000004">
      <c r="A150" s="255">
        <v>7.3</v>
      </c>
      <c r="B150" s="56" t="s">
        <v>135</v>
      </c>
      <c r="D150" s="46" t="s">
        <v>125</v>
      </c>
      <c r="F150" s="257"/>
      <c r="G150" s="258" t="s">
        <v>38</v>
      </c>
      <c r="H150" s="264"/>
      <c r="J150" s="262">
        <f>H150*F150</f>
        <v>0</v>
      </c>
    </row>
    <row r="151" spans="1:10" ht="4.25" customHeight="1" thickBot="1" x14ac:dyDescent="0.4">
      <c r="A151" s="25"/>
      <c r="B151" s="58"/>
      <c r="D151" s="33"/>
      <c r="H151" s="207"/>
      <c r="J151" s="76"/>
    </row>
    <row r="152" spans="1:10" ht="18.899999999999999" customHeight="1" x14ac:dyDescent="0.35">
      <c r="A152" s="254">
        <v>7.4</v>
      </c>
      <c r="B152" s="55" t="s">
        <v>136</v>
      </c>
      <c r="D152" s="44" t="s">
        <v>123</v>
      </c>
      <c r="F152" s="256">
        <f>(7.8+7.8)*2*2.8-5*1.2*1.5-0.6*0.6-2*2.2*0.9-8*0.24*2.8</f>
        <v>68.664000000000001</v>
      </c>
      <c r="G152" s="258" t="s">
        <v>38</v>
      </c>
      <c r="H152" s="263"/>
      <c r="J152" s="261">
        <f>H152*F152</f>
        <v>0</v>
      </c>
    </row>
    <row r="153" spans="1:10" ht="22.5" customHeight="1" thickBot="1" x14ac:dyDescent="0.55000000000000004">
      <c r="A153" s="255">
        <v>7.3</v>
      </c>
      <c r="B153" s="56" t="s">
        <v>137</v>
      </c>
      <c r="D153" s="46" t="s">
        <v>125</v>
      </c>
      <c r="F153" s="257"/>
      <c r="G153" s="258" t="s">
        <v>38</v>
      </c>
      <c r="H153" s="264"/>
      <c r="J153" s="262">
        <f>H153*F153</f>
        <v>0</v>
      </c>
    </row>
    <row r="154" spans="1:10" ht="4.25" customHeight="1" thickBot="1" x14ac:dyDescent="0.4">
      <c r="A154" s="25"/>
      <c r="B154" s="72"/>
      <c r="D154" s="33"/>
      <c r="H154"/>
    </row>
    <row r="155" spans="1:10" ht="18.899999999999999" customHeight="1" x14ac:dyDescent="0.35">
      <c r="A155" s="254">
        <v>7.5</v>
      </c>
      <c r="B155" s="55" t="s">
        <v>138</v>
      </c>
      <c r="D155" s="44" t="s">
        <v>123</v>
      </c>
      <c r="F155" s="256">
        <v>54.8</v>
      </c>
      <c r="G155" s="258" t="s">
        <v>38</v>
      </c>
      <c r="H155" s="263"/>
      <c r="J155" s="261">
        <f>H155*F155</f>
        <v>0</v>
      </c>
    </row>
    <row r="156" spans="1:10" ht="18.899999999999999" customHeight="1" thickBot="1" x14ac:dyDescent="0.55000000000000004">
      <c r="A156" s="255">
        <v>7.4</v>
      </c>
      <c r="B156" s="56" t="s">
        <v>139</v>
      </c>
      <c r="D156" s="46" t="s">
        <v>125</v>
      </c>
      <c r="F156" s="257"/>
      <c r="G156" s="258" t="s">
        <v>38</v>
      </c>
      <c r="H156" s="264"/>
      <c r="J156" s="262">
        <f>H156*F156</f>
        <v>0</v>
      </c>
    </row>
    <row r="157" spans="1:10" ht="4.25" customHeight="1" thickBot="1" x14ac:dyDescent="0.4">
      <c r="A157" s="25"/>
      <c r="B157" s="72"/>
      <c r="D157" s="33"/>
      <c r="H157" s="207"/>
      <c r="J157" s="76"/>
    </row>
    <row r="158" spans="1:10" ht="18.899999999999999" customHeight="1" x14ac:dyDescent="0.35">
      <c r="A158" s="254">
        <v>7.6</v>
      </c>
      <c r="B158" s="55" t="s">
        <v>140</v>
      </c>
      <c r="D158" s="44" t="s">
        <v>48</v>
      </c>
      <c r="F158" s="256">
        <v>4.0999999999999996</v>
      </c>
      <c r="G158" s="258" t="s">
        <v>38</v>
      </c>
      <c r="H158" s="263"/>
      <c r="J158" s="261">
        <f>H158*F158</f>
        <v>0</v>
      </c>
    </row>
    <row r="159" spans="1:10" ht="18.899999999999999" customHeight="1" thickBot="1" x14ac:dyDescent="0.55000000000000004">
      <c r="A159" s="255">
        <v>7.4</v>
      </c>
      <c r="B159" s="56" t="s">
        <v>141</v>
      </c>
      <c r="D159" s="46" t="s">
        <v>44</v>
      </c>
      <c r="F159" s="257"/>
      <c r="G159" s="258" t="s">
        <v>38</v>
      </c>
      <c r="H159" s="264"/>
      <c r="J159" s="262">
        <f>H159*F159</f>
        <v>0</v>
      </c>
    </row>
    <row r="160" spans="1:10" ht="6.9" customHeight="1" thickBot="1" x14ac:dyDescent="0.4">
      <c r="A160" s="25"/>
      <c r="B160" s="34"/>
      <c r="D160" s="33"/>
    </row>
    <row r="161" spans="1:10" ht="18" customHeight="1" thickBot="1" x14ac:dyDescent="0.4">
      <c r="A161" s="25"/>
      <c r="B161" s="34"/>
      <c r="D161" s="33"/>
      <c r="F161" s="241" t="s">
        <v>142</v>
      </c>
      <c r="G161" s="242"/>
      <c r="H161" s="243"/>
      <c r="J161" s="52">
        <f>SUM(J143:J159)</f>
        <v>0</v>
      </c>
    </row>
    <row r="162" spans="1:10" ht="9.9" customHeight="1" thickBot="1" x14ac:dyDescent="0.4">
      <c r="A162" s="25"/>
      <c r="B162" s="34"/>
      <c r="D162" s="33"/>
      <c r="F162" s="29"/>
      <c r="G162" s="33"/>
      <c r="H162" s="33"/>
    </row>
    <row r="163" spans="1:10" ht="18.899999999999999" customHeight="1" thickBot="1" x14ac:dyDescent="0.5">
      <c r="A163" s="86">
        <v>8</v>
      </c>
      <c r="B163" s="274" t="s">
        <v>143</v>
      </c>
      <c r="C163" s="274"/>
      <c r="D163" s="274"/>
      <c r="E163" s="274"/>
      <c r="F163" s="274"/>
      <c r="G163" s="274"/>
      <c r="H163" s="274"/>
      <c r="I163" s="274"/>
      <c r="J163" s="275"/>
    </row>
    <row r="164" spans="1:10" ht="3.65" customHeight="1" thickBot="1" x14ac:dyDescent="0.4">
      <c r="A164" s="25"/>
      <c r="B164" s="34"/>
      <c r="D164" s="33"/>
    </row>
    <row r="165" spans="1:10" ht="17.25" customHeight="1" x14ac:dyDescent="0.35">
      <c r="A165" s="254">
        <v>8.1</v>
      </c>
      <c r="B165" s="55" t="s">
        <v>144</v>
      </c>
      <c r="D165" s="44" t="s">
        <v>123</v>
      </c>
      <c r="F165" s="272">
        <f>37.3+0.5</f>
        <v>37.799999999999997</v>
      </c>
      <c r="G165" s="258" t="s">
        <v>38</v>
      </c>
      <c r="H165" s="263"/>
      <c r="J165" s="261">
        <f>H165*F165</f>
        <v>0</v>
      </c>
    </row>
    <row r="166" spans="1:10" ht="38.4" customHeight="1" thickBot="1" x14ac:dyDescent="0.55000000000000004">
      <c r="A166" s="255">
        <v>8.1</v>
      </c>
      <c r="B166" s="56" t="s">
        <v>145</v>
      </c>
      <c r="D166" s="46" t="s">
        <v>125</v>
      </c>
      <c r="F166" s="273"/>
      <c r="G166" s="258" t="s">
        <v>38</v>
      </c>
      <c r="H166" s="264"/>
      <c r="J166" s="262">
        <f>H166*F166</f>
        <v>0</v>
      </c>
    </row>
    <row r="167" spans="1:10" ht="4.25" customHeight="1" thickBot="1" x14ac:dyDescent="0.4">
      <c r="A167" s="25"/>
      <c r="B167" s="34"/>
      <c r="D167" s="33"/>
      <c r="H167"/>
    </row>
    <row r="168" spans="1:10" ht="16.5" customHeight="1" x14ac:dyDescent="0.35">
      <c r="A168" s="254">
        <v>8.1999999999999993</v>
      </c>
      <c r="B168" s="55" t="s">
        <v>146</v>
      </c>
      <c r="D168" s="44" t="s">
        <v>123</v>
      </c>
      <c r="F168" s="272">
        <f>7.4*7.4</f>
        <v>54.760000000000005</v>
      </c>
      <c r="G168" s="258" t="s">
        <v>38</v>
      </c>
      <c r="H168" s="263"/>
      <c r="J168" s="261">
        <f>H168*F168</f>
        <v>0</v>
      </c>
    </row>
    <row r="169" spans="1:10" ht="18.899999999999999" customHeight="1" thickBot="1" x14ac:dyDescent="0.55000000000000004">
      <c r="A169" s="255">
        <v>8.1999999999999993</v>
      </c>
      <c r="B169" s="56" t="s">
        <v>147</v>
      </c>
      <c r="D169" s="46" t="s">
        <v>125</v>
      </c>
      <c r="F169" s="273"/>
      <c r="G169" s="258" t="s">
        <v>38</v>
      </c>
      <c r="H169" s="264"/>
      <c r="J169" s="262">
        <f>H169*F169</f>
        <v>0</v>
      </c>
    </row>
    <row r="170" spans="1:10" ht="5.25" customHeight="1" thickBot="1" x14ac:dyDescent="0.4">
      <c r="A170" s="25"/>
      <c r="B170" s="34"/>
      <c r="D170" s="33"/>
      <c r="H170" s="207"/>
      <c r="J170" s="76"/>
    </row>
    <row r="171" spans="1:10" ht="18" customHeight="1" x14ac:dyDescent="0.35">
      <c r="A171" s="254">
        <v>8.3000000000000007</v>
      </c>
      <c r="B171" s="55" t="s">
        <v>148</v>
      </c>
      <c r="D171" s="44" t="s">
        <v>123</v>
      </c>
      <c r="F171" s="272">
        <v>54.1</v>
      </c>
      <c r="G171" s="258" t="s">
        <v>38</v>
      </c>
      <c r="H171" s="263"/>
      <c r="J171" s="261">
        <f>H171*F171</f>
        <v>0</v>
      </c>
    </row>
    <row r="172" spans="1:10" ht="19" thickBot="1" x14ac:dyDescent="0.55000000000000004">
      <c r="A172" s="255">
        <v>8.3000000000000007</v>
      </c>
      <c r="B172" s="56" t="s">
        <v>149</v>
      </c>
      <c r="D172" s="46" t="s">
        <v>125</v>
      </c>
      <c r="F172" s="273"/>
      <c r="G172" s="258" t="s">
        <v>38</v>
      </c>
      <c r="H172" s="264"/>
      <c r="J172" s="262">
        <f>H172*F172</f>
        <v>0</v>
      </c>
    </row>
    <row r="173" spans="1:10" ht="4.25" customHeight="1" thickBot="1" x14ac:dyDescent="0.4">
      <c r="A173" s="25"/>
      <c r="B173" s="34"/>
      <c r="D173" s="33"/>
      <c r="H173"/>
    </row>
    <row r="174" spans="1:10" ht="33" customHeight="1" x14ac:dyDescent="0.35">
      <c r="A174" s="254">
        <v>8.4</v>
      </c>
      <c r="B174" s="55" t="s">
        <v>150</v>
      </c>
      <c r="D174" s="44" t="s">
        <v>151</v>
      </c>
      <c r="F174" s="272">
        <v>4.05</v>
      </c>
      <c r="G174" s="258" t="s">
        <v>38</v>
      </c>
      <c r="H174" s="263"/>
      <c r="J174" s="261">
        <f>H174*F174</f>
        <v>0</v>
      </c>
    </row>
    <row r="175" spans="1:10" ht="19" thickBot="1" x14ac:dyDescent="0.55000000000000004">
      <c r="A175" s="255">
        <v>8.4</v>
      </c>
      <c r="B175" s="56" t="s">
        <v>152</v>
      </c>
      <c r="D175" s="46" t="s">
        <v>125</v>
      </c>
      <c r="F175" s="273"/>
      <c r="G175" s="258" t="s">
        <v>38</v>
      </c>
      <c r="H175" s="264"/>
      <c r="J175" s="262">
        <f>H175*F175</f>
        <v>0</v>
      </c>
    </row>
    <row r="176" spans="1:10" ht="4.25" customHeight="1" thickBot="1" x14ac:dyDescent="0.4">
      <c r="A176" s="25"/>
      <c r="B176" s="34"/>
      <c r="D176" s="33"/>
      <c r="H176"/>
    </row>
    <row r="177" spans="1:10" ht="16.5" customHeight="1" x14ac:dyDescent="0.35">
      <c r="A177" s="254">
        <v>8.5</v>
      </c>
      <c r="B177" s="55" t="s">
        <v>153</v>
      </c>
      <c r="D177" s="44" t="s">
        <v>154</v>
      </c>
      <c r="F177" s="272">
        <f>184.2+40*0.1+48.85-F208*0.9*2.2-F211*0.9*2.2*2-F214*0.7*2.2-F217*1.2*1.5</f>
        <v>206.70999999999998</v>
      </c>
      <c r="G177" s="258" t="s">
        <v>38</v>
      </c>
      <c r="H177" s="263"/>
      <c r="J177" s="261">
        <f>H177*F177</f>
        <v>0</v>
      </c>
    </row>
    <row r="178" spans="1:10" ht="17.25" customHeight="1" thickBot="1" x14ac:dyDescent="0.55000000000000004">
      <c r="A178" s="255">
        <v>8.6</v>
      </c>
      <c r="B178" s="56" t="s">
        <v>155</v>
      </c>
      <c r="D178" s="46" t="s">
        <v>125</v>
      </c>
      <c r="F178" s="273"/>
      <c r="G178" s="258" t="s">
        <v>38</v>
      </c>
      <c r="H178" s="264"/>
      <c r="J178" s="262">
        <f>H178*F178</f>
        <v>0</v>
      </c>
    </row>
    <row r="179" spans="1:10" ht="4.25" customHeight="1" thickBot="1" x14ac:dyDescent="0.5">
      <c r="A179" s="91"/>
      <c r="B179" s="92"/>
      <c r="D179" s="93"/>
      <c r="F179" s="94"/>
      <c r="G179" s="94"/>
      <c r="H179" s="207"/>
      <c r="J179" s="76"/>
    </row>
    <row r="180" spans="1:10" ht="15.65" customHeight="1" x14ac:dyDescent="0.35">
      <c r="A180" s="254">
        <v>8.6</v>
      </c>
      <c r="B180" s="55" t="s">
        <v>156</v>
      </c>
      <c r="D180" s="44" t="s">
        <v>123</v>
      </c>
      <c r="F180" s="272">
        <v>48.9</v>
      </c>
      <c r="G180" s="258" t="s">
        <v>38</v>
      </c>
      <c r="H180" s="263"/>
      <c r="J180" s="261">
        <f>H180*F180</f>
        <v>0</v>
      </c>
    </row>
    <row r="181" spans="1:10" ht="20.149999999999999" customHeight="1" thickBot="1" x14ac:dyDescent="0.55000000000000004">
      <c r="A181" s="255">
        <v>8.6</v>
      </c>
      <c r="B181" s="56" t="s">
        <v>157</v>
      </c>
      <c r="D181" s="46" t="s">
        <v>125</v>
      </c>
      <c r="F181" s="273"/>
      <c r="G181" s="258" t="s">
        <v>38</v>
      </c>
      <c r="H181" s="264"/>
      <c r="J181" s="262">
        <f>H181*F181</f>
        <v>0</v>
      </c>
    </row>
    <row r="182" spans="1:10" ht="4.25" customHeight="1" thickBot="1" x14ac:dyDescent="0.4">
      <c r="A182" s="95"/>
      <c r="B182" s="96"/>
      <c r="D182" s="97"/>
      <c r="E182" s="29"/>
      <c r="F182" s="97"/>
      <c r="G182" s="29"/>
      <c r="H182" s="208"/>
      <c r="I182" s="29"/>
      <c r="J182" s="97"/>
    </row>
    <row r="183" spans="1:10" ht="18.75" customHeight="1" x14ac:dyDescent="0.35">
      <c r="A183" s="254">
        <v>8.6999999999999993</v>
      </c>
      <c r="B183" s="55" t="s">
        <v>158</v>
      </c>
      <c r="D183" s="44" t="s">
        <v>123</v>
      </c>
      <c r="F183" s="272">
        <f>F177-F180</f>
        <v>157.80999999999997</v>
      </c>
      <c r="G183" s="258" t="s">
        <v>38</v>
      </c>
      <c r="H183" s="263"/>
      <c r="J183" s="261">
        <f>H183*F183</f>
        <v>0</v>
      </c>
    </row>
    <row r="184" spans="1:10" ht="18.899999999999999" customHeight="1" thickBot="1" x14ac:dyDescent="0.55000000000000004">
      <c r="A184" s="255">
        <v>8.6999999999999993</v>
      </c>
      <c r="B184" s="56" t="s">
        <v>159</v>
      </c>
      <c r="D184" s="46" t="s">
        <v>125</v>
      </c>
      <c r="F184" s="273"/>
      <c r="G184" s="258" t="s">
        <v>38</v>
      </c>
      <c r="H184" s="264"/>
      <c r="J184" s="262">
        <f>H184*F184</f>
        <v>0</v>
      </c>
    </row>
    <row r="185" spans="1:10" ht="4.5" customHeight="1" thickBot="1" x14ac:dyDescent="0.4">
      <c r="A185" s="25"/>
      <c r="B185" s="58"/>
      <c r="D185" s="33"/>
      <c r="H185"/>
    </row>
    <row r="186" spans="1:10" ht="15.75" customHeight="1" x14ac:dyDescent="0.35">
      <c r="A186" s="254">
        <v>8.8000000000000007</v>
      </c>
      <c r="B186" s="83" t="s">
        <v>160</v>
      </c>
      <c r="D186" s="44" t="s">
        <v>154</v>
      </c>
      <c r="F186" s="272">
        <f>34*0.6</f>
        <v>20.399999999999999</v>
      </c>
      <c r="G186" s="258" t="s">
        <v>38</v>
      </c>
      <c r="H186" s="263"/>
      <c r="J186" s="261">
        <f>H186*F186</f>
        <v>0</v>
      </c>
    </row>
    <row r="187" spans="1:10" ht="18.899999999999999" customHeight="1" thickBot="1" x14ac:dyDescent="0.55000000000000004">
      <c r="A187" s="255">
        <v>8.8000000000000007</v>
      </c>
      <c r="B187" s="56" t="s">
        <v>161</v>
      </c>
      <c r="D187" s="46" t="s">
        <v>125</v>
      </c>
      <c r="F187" s="273"/>
      <c r="G187" s="258" t="s">
        <v>38</v>
      </c>
      <c r="H187" s="264"/>
      <c r="J187" s="262">
        <f>H187*F187</f>
        <v>0</v>
      </c>
    </row>
    <row r="188" spans="1:10" ht="4.25" customHeight="1" thickBot="1" x14ac:dyDescent="0.4">
      <c r="A188" s="25"/>
      <c r="B188" s="58"/>
      <c r="D188" s="33"/>
      <c r="H188" s="207"/>
      <c r="J188" s="76"/>
    </row>
    <row r="189" spans="1:10" ht="15.75" customHeight="1" x14ac:dyDescent="0.35">
      <c r="A189" s="254">
        <v>8.9</v>
      </c>
      <c r="B189" s="55" t="s">
        <v>162</v>
      </c>
      <c r="D189" s="44" t="s">
        <v>154</v>
      </c>
      <c r="F189" s="272">
        <f>8.7*2.6+3*0.6</f>
        <v>24.419999999999998</v>
      </c>
      <c r="G189" s="258" t="s">
        <v>38</v>
      </c>
      <c r="H189" s="263"/>
      <c r="J189" s="261">
        <f>H189*F189</f>
        <v>0</v>
      </c>
    </row>
    <row r="190" spans="1:10" ht="18.899999999999999" customHeight="1" thickBot="1" x14ac:dyDescent="0.55000000000000004">
      <c r="A190" s="255">
        <v>8.8000000000000007</v>
      </c>
      <c r="B190" s="56" t="s">
        <v>163</v>
      </c>
      <c r="D190" s="46" t="s">
        <v>125</v>
      </c>
      <c r="F190" s="273"/>
      <c r="G190" s="258" t="s">
        <v>38</v>
      </c>
      <c r="H190" s="264"/>
      <c r="J190" s="262">
        <f>H190*F190</f>
        <v>0</v>
      </c>
    </row>
    <row r="191" spans="1:10" ht="4.25" customHeight="1" thickBot="1" x14ac:dyDescent="0.4">
      <c r="A191" s="25"/>
      <c r="B191" s="72"/>
      <c r="D191" s="33"/>
      <c r="H191"/>
    </row>
    <row r="192" spans="1:10" ht="17.25" customHeight="1" x14ac:dyDescent="0.35">
      <c r="A192" s="270">
        <v>8.1</v>
      </c>
      <c r="B192" s="55" t="s">
        <v>164</v>
      </c>
      <c r="D192" s="44" t="s">
        <v>154</v>
      </c>
      <c r="F192" s="272">
        <v>17.2</v>
      </c>
      <c r="G192" s="258" t="s">
        <v>38</v>
      </c>
      <c r="H192" s="263"/>
      <c r="J192" s="261">
        <f>H192*F192</f>
        <v>0</v>
      </c>
    </row>
    <row r="193" spans="1:10" ht="17.5" thickBot="1" x14ac:dyDescent="0.5">
      <c r="A193" s="271"/>
      <c r="B193" s="98" t="s">
        <v>165</v>
      </c>
      <c r="D193" s="46" t="s">
        <v>125</v>
      </c>
      <c r="F193" s="273"/>
      <c r="G193" s="258" t="s">
        <v>38</v>
      </c>
      <c r="H193" s="264"/>
      <c r="J193" s="262">
        <f>H193*F193</f>
        <v>0</v>
      </c>
    </row>
    <row r="194" spans="1:10" s="76" customFormat="1" ht="5.4" customHeight="1" thickBot="1" x14ac:dyDescent="0.4">
      <c r="A194" s="25"/>
      <c r="B194" s="99"/>
      <c r="D194" s="80"/>
      <c r="H194"/>
      <c r="J194" s="3"/>
    </row>
    <row r="195" spans="1:10" s="76" customFormat="1" ht="18.899999999999999" customHeight="1" x14ac:dyDescent="0.35">
      <c r="A195" s="270">
        <v>8.11</v>
      </c>
      <c r="B195" s="55" t="s">
        <v>166</v>
      </c>
      <c r="D195" s="77" t="s">
        <v>167</v>
      </c>
      <c r="F195" s="267">
        <v>5</v>
      </c>
      <c r="G195" s="269" t="s">
        <v>38</v>
      </c>
      <c r="H195" s="263"/>
      <c r="J195" s="261">
        <f>H195*F195</f>
        <v>0</v>
      </c>
    </row>
    <row r="196" spans="1:10" s="76" customFormat="1" ht="18.899999999999999" customHeight="1" thickBot="1" x14ac:dyDescent="0.55000000000000004">
      <c r="A196" s="271">
        <v>8.1</v>
      </c>
      <c r="B196" s="56" t="s">
        <v>168</v>
      </c>
      <c r="D196" s="78" t="s">
        <v>100</v>
      </c>
      <c r="F196" s="268"/>
      <c r="G196" s="269" t="s">
        <v>38</v>
      </c>
      <c r="H196" s="264"/>
      <c r="J196" s="262">
        <f>H196*F196</f>
        <v>0</v>
      </c>
    </row>
    <row r="197" spans="1:10" ht="4.25" customHeight="1" thickBot="1" x14ac:dyDescent="0.4">
      <c r="A197" s="25"/>
      <c r="B197" s="72"/>
      <c r="D197" s="33"/>
      <c r="H197" s="207"/>
      <c r="J197" s="76"/>
    </row>
    <row r="198" spans="1:10" ht="17.25" customHeight="1" x14ac:dyDescent="0.35">
      <c r="A198" s="254">
        <v>8.1199999999999992</v>
      </c>
      <c r="B198" s="55" t="s">
        <v>169</v>
      </c>
      <c r="C198" s="76"/>
      <c r="D198" s="77" t="s">
        <v>167</v>
      </c>
      <c r="E198" s="76"/>
      <c r="F198" s="267">
        <v>5</v>
      </c>
      <c r="G198" s="269" t="s">
        <v>38</v>
      </c>
      <c r="H198" s="263"/>
      <c r="I198" s="76"/>
      <c r="J198" s="261">
        <f>H198*F198</f>
        <v>0</v>
      </c>
    </row>
    <row r="199" spans="1:10" ht="19" thickBot="1" x14ac:dyDescent="0.55000000000000004">
      <c r="A199" s="255"/>
      <c r="B199" s="56" t="s">
        <v>170</v>
      </c>
      <c r="C199" s="76"/>
      <c r="D199" s="78" t="s">
        <v>100</v>
      </c>
      <c r="E199" s="76"/>
      <c r="F199" s="268"/>
      <c r="G199" s="269" t="s">
        <v>38</v>
      </c>
      <c r="H199" s="264"/>
      <c r="I199" s="76"/>
      <c r="J199" s="262">
        <f>H199*F199</f>
        <v>0</v>
      </c>
    </row>
    <row r="200" spans="1:10" ht="4.25" customHeight="1" thickBot="1" x14ac:dyDescent="0.4">
      <c r="A200" s="25"/>
      <c r="B200" s="72"/>
      <c r="D200" s="33"/>
      <c r="H200"/>
    </row>
    <row r="201" spans="1:10" ht="17.25" customHeight="1" x14ac:dyDescent="0.35">
      <c r="A201" s="254">
        <v>8.1300000000000008</v>
      </c>
      <c r="B201" s="83" t="s">
        <v>171</v>
      </c>
      <c r="C201" s="76"/>
      <c r="D201" s="44" t="s">
        <v>154</v>
      </c>
      <c r="E201" s="76"/>
      <c r="F201" s="267">
        <f>32*0.9</f>
        <v>28.8</v>
      </c>
      <c r="G201" s="269" t="s">
        <v>38</v>
      </c>
      <c r="H201" s="263"/>
      <c r="I201" s="76"/>
      <c r="J201" s="261">
        <f>H201*F201</f>
        <v>0</v>
      </c>
    </row>
    <row r="202" spans="1:10" ht="20" customHeight="1" thickBot="1" x14ac:dyDescent="0.55000000000000004">
      <c r="A202" s="255"/>
      <c r="B202" s="56" t="s">
        <v>172</v>
      </c>
      <c r="C202" s="76"/>
      <c r="D202" s="46" t="s">
        <v>125</v>
      </c>
      <c r="E202" s="76"/>
      <c r="F202" s="268"/>
      <c r="G202" s="269" t="s">
        <v>38</v>
      </c>
      <c r="H202" s="264"/>
      <c r="I202" s="76"/>
      <c r="J202" s="262">
        <f>H202*F202</f>
        <v>0</v>
      </c>
    </row>
    <row r="203" spans="1:10" ht="6.9" customHeight="1" thickBot="1" x14ac:dyDescent="0.4">
      <c r="A203" s="100"/>
      <c r="B203" s="51"/>
      <c r="D203" s="33"/>
    </row>
    <row r="204" spans="1:10" ht="18" customHeight="1" thickBot="1" x14ac:dyDescent="0.4">
      <c r="A204" s="25"/>
      <c r="B204" s="34"/>
      <c r="D204" s="33"/>
      <c r="F204" s="241" t="s">
        <v>173</v>
      </c>
      <c r="G204" s="242"/>
      <c r="H204" s="243"/>
      <c r="J204" s="52">
        <f>SUM(J165:J202)</f>
        <v>0</v>
      </c>
    </row>
    <row r="205" spans="1:10" ht="9.9" customHeight="1" thickBot="1" x14ac:dyDescent="0.4">
      <c r="A205" s="25"/>
      <c r="B205" s="34"/>
      <c r="D205" s="33"/>
    </row>
    <row r="206" spans="1:10" ht="18.899999999999999" customHeight="1" thickBot="1" x14ac:dyDescent="0.4">
      <c r="A206" s="86">
        <v>9</v>
      </c>
      <c r="B206" s="252" t="s">
        <v>174</v>
      </c>
      <c r="C206" s="252"/>
      <c r="D206" s="252"/>
      <c r="E206" s="252"/>
      <c r="F206" s="252"/>
      <c r="G206" s="252"/>
      <c r="H206" s="252"/>
      <c r="I206" s="252"/>
      <c r="J206" s="253"/>
    </row>
    <row r="207" spans="1:10" ht="6" customHeight="1" thickBot="1" x14ac:dyDescent="0.4">
      <c r="A207" s="25"/>
      <c r="B207" s="34"/>
      <c r="D207" s="33"/>
    </row>
    <row r="208" spans="1:10" ht="20.399999999999999" customHeight="1" x14ac:dyDescent="0.35">
      <c r="A208" s="254">
        <v>9.1</v>
      </c>
      <c r="B208" s="55" t="s">
        <v>175</v>
      </c>
      <c r="D208" s="44" t="s">
        <v>167</v>
      </c>
      <c r="F208" s="256">
        <v>2</v>
      </c>
      <c r="G208" s="258" t="s">
        <v>38</v>
      </c>
      <c r="H208" s="263"/>
      <c r="J208" s="261">
        <f>H208*F208</f>
        <v>0</v>
      </c>
    </row>
    <row r="209" spans="1:10" ht="39" customHeight="1" thickBot="1" x14ac:dyDescent="0.55000000000000004">
      <c r="A209" s="255">
        <v>9.1</v>
      </c>
      <c r="B209" s="56" t="s">
        <v>176</v>
      </c>
      <c r="D209" s="101" t="s">
        <v>100</v>
      </c>
      <c r="F209" s="257"/>
      <c r="G209" s="258" t="s">
        <v>38</v>
      </c>
      <c r="H209" s="264"/>
      <c r="J209" s="262">
        <f>H209*F209</f>
        <v>0</v>
      </c>
    </row>
    <row r="210" spans="1:10" ht="4.25" customHeight="1" thickBot="1" x14ac:dyDescent="0.4">
      <c r="A210" s="25"/>
      <c r="B210" s="72"/>
      <c r="D210" s="33"/>
      <c r="H210" s="207"/>
      <c r="J210" s="76"/>
    </row>
    <row r="211" spans="1:10" ht="18" customHeight="1" x14ac:dyDescent="0.35">
      <c r="A211" s="254">
        <v>9.1999999999999993</v>
      </c>
      <c r="B211" s="55" t="s">
        <v>177</v>
      </c>
      <c r="D211" s="44" t="s">
        <v>167</v>
      </c>
      <c r="F211" s="256">
        <v>4</v>
      </c>
      <c r="G211" s="258" t="s">
        <v>38</v>
      </c>
      <c r="H211" s="263"/>
      <c r="J211" s="261">
        <f>H211*F211</f>
        <v>0</v>
      </c>
    </row>
    <row r="212" spans="1:10" ht="18.899999999999999" customHeight="1" thickBot="1" x14ac:dyDescent="0.55000000000000004">
      <c r="A212" s="255">
        <v>9.1999999999999993</v>
      </c>
      <c r="B212" s="56" t="s">
        <v>178</v>
      </c>
      <c r="D212" s="101" t="s">
        <v>100</v>
      </c>
      <c r="F212" s="257"/>
      <c r="G212" s="258" t="s">
        <v>38</v>
      </c>
      <c r="H212" s="264"/>
      <c r="J212" s="262">
        <f>H212*F212</f>
        <v>0</v>
      </c>
    </row>
    <row r="213" spans="1:10" ht="4.25" customHeight="1" thickBot="1" x14ac:dyDescent="0.4">
      <c r="A213" s="25"/>
      <c r="B213" s="58"/>
      <c r="D213" s="33"/>
      <c r="H213"/>
    </row>
    <row r="214" spans="1:10" ht="18.75" customHeight="1" x14ac:dyDescent="0.35">
      <c r="A214" s="254">
        <v>9.3000000000000007</v>
      </c>
      <c r="B214" s="55" t="s">
        <v>179</v>
      </c>
      <c r="D214" s="44" t="s">
        <v>167</v>
      </c>
      <c r="F214" s="256">
        <v>1</v>
      </c>
      <c r="G214" s="258" t="s">
        <v>38</v>
      </c>
      <c r="H214" s="263"/>
      <c r="J214" s="261">
        <f>H214*F214</f>
        <v>0</v>
      </c>
    </row>
    <row r="215" spans="1:10" ht="18.899999999999999" customHeight="1" thickBot="1" x14ac:dyDescent="0.55000000000000004">
      <c r="A215" s="255">
        <v>9.3000000000000007</v>
      </c>
      <c r="B215" s="56" t="s">
        <v>180</v>
      </c>
      <c r="D215" s="101" t="s">
        <v>100</v>
      </c>
      <c r="F215" s="257"/>
      <c r="G215" s="258" t="s">
        <v>38</v>
      </c>
      <c r="H215" s="264"/>
      <c r="J215" s="262">
        <f>H215*F215</f>
        <v>0</v>
      </c>
    </row>
    <row r="216" spans="1:10" ht="4.25" customHeight="1" thickBot="1" x14ac:dyDescent="0.4">
      <c r="A216" s="25"/>
      <c r="B216" s="58"/>
      <c r="D216" s="33"/>
      <c r="H216"/>
    </row>
    <row r="217" spans="1:10" ht="16.5" customHeight="1" x14ac:dyDescent="0.35">
      <c r="A217" s="254">
        <v>9.4</v>
      </c>
      <c r="B217" s="55" t="s">
        <v>181</v>
      </c>
      <c r="D217" s="44" t="s">
        <v>167</v>
      </c>
      <c r="F217" s="256">
        <v>5</v>
      </c>
      <c r="G217" s="258" t="s">
        <v>38</v>
      </c>
      <c r="H217" s="263"/>
      <c r="J217" s="261">
        <f>H217*F217</f>
        <v>0</v>
      </c>
    </row>
    <row r="218" spans="1:10" ht="18.899999999999999" customHeight="1" thickBot="1" x14ac:dyDescent="0.55000000000000004">
      <c r="A218" s="255">
        <v>9.4</v>
      </c>
      <c r="B218" s="56" t="s">
        <v>182</v>
      </c>
      <c r="D218" s="101" t="s">
        <v>100</v>
      </c>
      <c r="F218" s="257"/>
      <c r="G218" s="258" t="s">
        <v>38</v>
      </c>
      <c r="H218" s="264"/>
      <c r="J218" s="262">
        <f>H218*F218</f>
        <v>0</v>
      </c>
    </row>
    <row r="219" spans="1:10" ht="4.25" customHeight="1" thickBot="1" x14ac:dyDescent="0.4">
      <c r="A219" s="25"/>
      <c r="B219" s="72"/>
      <c r="D219" s="33"/>
      <c r="H219" s="207"/>
      <c r="J219" s="76"/>
    </row>
    <row r="220" spans="1:10" ht="16.5" x14ac:dyDescent="0.35">
      <c r="A220" s="254">
        <v>9.5</v>
      </c>
      <c r="B220" s="55" t="s">
        <v>183</v>
      </c>
      <c r="D220" s="44" t="s">
        <v>167</v>
      </c>
      <c r="F220" s="256">
        <v>5</v>
      </c>
      <c r="G220" s="258" t="s">
        <v>38</v>
      </c>
      <c r="H220" s="263"/>
      <c r="J220" s="261">
        <f>H220*F220</f>
        <v>0</v>
      </c>
    </row>
    <row r="221" spans="1:10" ht="18.899999999999999" customHeight="1" thickBot="1" x14ac:dyDescent="0.55000000000000004">
      <c r="A221" s="255">
        <v>9.5</v>
      </c>
      <c r="B221" s="56" t="s">
        <v>184</v>
      </c>
      <c r="D221" s="101" t="s">
        <v>100</v>
      </c>
      <c r="F221" s="257"/>
      <c r="G221" s="258" t="s">
        <v>38</v>
      </c>
      <c r="H221" s="264"/>
      <c r="J221" s="262">
        <f>H221*F221</f>
        <v>0</v>
      </c>
    </row>
    <row r="222" spans="1:10" ht="4.25" customHeight="1" thickBot="1" x14ac:dyDescent="0.4">
      <c r="A222" s="102"/>
      <c r="B222" s="38"/>
      <c r="D222" s="33"/>
      <c r="H222"/>
    </row>
    <row r="223" spans="1:10" ht="16.5" customHeight="1" x14ac:dyDescent="0.35">
      <c r="A223" s="254">
        <v>9.6</v>
      </c>
      <c r="B223" s="55" t="s">
        <v>185</v>
      </c>
      <c r="D223" s="44" t="s">
        <v>167</v>
      </c>
      <c r="F223" s="256">
        <v>1</v>
      </c>
      <c r="G223" s="258" t="s">
        <v>38</v>
      </c>
      <c r="H223" s="263"/>
      <c r="J223" s="261">
        <f>H223*F223</f>
        <v>0</v>
      </c>
    </row>
    <row r="224" spans="1:10" ht="19" thickBot="1" x14ac:dyDescent="0.55000000000000004">
      <c r="A224" s="255">
        <v>9.6</v>
      </c>
      <c r="B224" s="56" t="s">
        <v>186</v>
      </c>
      <c r="D224" s="101" t="s">
        <v>100</v>
      </c>
      <c r="F224" s="257"/>
      <c r="G224" s="258" t="s">
        <v>38</v>
      </c>
      <c r="H224" s="264"/>
      <c r="J224" s="262">
        <f>H224*F224</f>
        <v>0</v>
      </c>
    </row>
    <row r="225" spans="1:10" ht="6.9" customHeight="1" thickBot="1" x14ac:dyDescent="0.4">
      <c r="A225" s="25"/>
      <c r="B225" s="34"/>
      <c r="D225" s="33"/>
    </row>
    <row r="226" spans="1:10" ht="18" customHeight="1" thickBot="1" x14ac:dyDescent="0.4">
      <c r="A226" s="25"/>
      <c r="B226" s="34"/>
      <c r="D226" s="33"/>
      <c r="F226" s="241" t="s">
        <v>187</v>
      </c>
      <c r="G226" s="242"/>
      <c r="H226" s="243"/>
      <c r="J226" s="52">
        <f>SUM(J208:J224)</f>
        <v>0</v>
      </c>
    </row>
    <row r="227" spans="1:10" ht="9.9" customHeight="1" thickBot="1" x14ac:dyDescent="0.4">
      <c r="A227" s="25"/>
      <c r="B227" s="34"/>
      <c r="D227" s="33"/>
    </row>
    <row r="228" spans="1:10" ht="17.25" customHeight="1" thickBot="1" x14ac:dyDescent="0.55000000000000004">
      <c r="A228" s="86">
        <v>10</v>
      </c>
      <c r="B228" s="252" t="s">
        <v>188</v>
      </c>
      <c r="C228" s="252"/>
      <c r="D228" s="252"/>
      <c r="E228" s="252"/>
      <c r="F228" s="252"/>
      <c r="G228" s="252"/>
      <c r="H228" s="252"/>
      <c r="I228" s="252"/>
      <c r="J228" s="253"/>
    </row>
    <row r="229" spans="1:10" ht="5.25" customHeight="1" thickBot="1" x14ac:dyDescent="0.4">
      <c r="A229" s="25"/>
      <c r="B229" s="34"/>
    </row>
    <row r="230" spans="1:10" ht="15.75" customHeight="1" x14ac:dyDescent="0.35">
      <c r="A230" s="254">
        <v>10.1</v>
      </c>
      <c r="B230" s="55" t="s">
        <v>189</v>
      </c>
      <c r="D230" s="44" t="s">
        <v>106</v>
      </c>
      <c r="F230" s="256">
        <f>7.9+4.65+3.25</f>
        <v>15.8</v>
      </c>
      <c r="G230" s="258" t="s">
        <v>38</v>
      </c>
      <c r="H230" s="263"/>
      <c r="J230" s="261">
        <f>H230*F230</f>
        <v>0</v>
      </c>
    </row>
    <row r="231" spans="1:10" ht="20.25" customHeight="1" thickBot="1" x14ac:dyDescent="0.55000000000000004">
      <c r="A231" s="255">
        <v>10.1</v>
      </c>
      <c r="B231" s="56" t="s">
        <v>190</v>
      </c>
      <c r="D231" s="101" t="s">
        <v>108</v>
      </c>
      <c r="F231" s="257"/>
      <c r="G231" s="258" t="s">
        <v>38</v>
      </c>
      <c r="H231" s="264"/>
      <c r="J231" s="262">
        <f>H231*F231</f>
        <v>0</v>
      </c>
    </row>
    <row r="232" spans="1:10" ht="4.25" customHeight="1" thickBot="1" x14ac:dyDescent="0.4">
      <c r="A232" s="25"/>
      <c r="B232" s="47"/>
      <c r="D232" s="33"/>
      <c r="H232" s="207"/>
      <c r="J232" s="76"/>
    </row>
    <row r="233" spans="1:10" ht="15.75" customHeight="1" x14ac:dyDescent="0.35">
      <c r="A233" s="254">
        <v>10.199999999999999</v>
      </c>
      <c r="B233" s="55" t="s">
        <v>191</v>
      </c>
      <c r="D233" s="44" t="s">
        <v>106</v>
      </c>
      <c r="F233" s="256">
        <v>6</v>
      </c>
      <c r="G233" s="258" t="s">
        <v>38</v>
      </c>
      <c r="H233" s="263"/>
      <c r="J233" s="261">
        <f>H233*F233</f>
        <v>0</v>
      </c>
    </row>
    <row r="234" spans="1:10" ht="20.25" customHeight="1" thickBot="1" x14ac:dyDescent="0.55000000000000004">
      <c r="A234" s="255">
        <v>10.1</v>
      </c>
      <c r="B234" s="56" t="s">
        <v>192</v>
      </c>
      <c r="D234" s="101" t="s">
        <v>108</v>
      </c>
      <c r="F234" s="257"/>
      <c r="G234" s="258" t="s">
        <v>38</v>
      </c>
      <c r="H234" s="264"/>
      <c r="J234" s="262">
        <f>H234*F234</f>
        <v>0</v>
      </c>
    </row>
    <row r="235" spans="1:10" ht="4.25" customHeight="1" thickBot="1" x14ac:dyDescent="0.4">
      <c r="A235" s="25"/>
      <c r="B235" s="47"/>
      <c r="D235" s="33"/>
      <c r="H235"/>
    </row>
    <row r="236" spans="1:10" ht="16.5" customHeight="1" x14ac:dyDescent="0.35">
      <c r="A236" s="254">
        <v>10.3</v>
      </c>
      <c r="B236" s="55" t="s">
        <v>193</v>
      </c>
      <c r="D236" s="44" t="s">
        <v>106</v>
      </c>
      <c r="F236" s="256">
        <v>3</v>
      </c>
      <c r="G236" s="258" t="s">
        <v>38</v>
      </c>
      <c r="H236" s="263"/>
      <c r="J236" s="261">
        <f>H236*F236</f>
        <v>0</v>
      </c>
    </row>
    <row r="237" spans="1:10" ht="17" thickBot="1" x14ac:dyDescent="0.4">
      <c r="A237" s="255">
        <v>10.199999999999999</v>
      </c>
      <c r="B237" s="103" t="s">
        <v>194</v>
      </c>
      <c r="D237" s="101" t="s">
        <v>108</v>
      </c>
      <c r="F237" s="257"/>
      <c r="G237" s="258" t="s">
        <v>38</v>
      </c>
      <c r="H237" s="264"/>
      <c r="J237" s="262">
        <f>H237*F237</f>
        <v>0</v>
      </c>
    </row>
    <row r="238" spans="1:10" ht="4.25" customHeight="1" thickBot="1" x14ac:dyDescent="0.55000000000000004">
      <c r="A238" s="25"/>
      <c r="B238" s="56"/>
      <c r="D238" s="33"/>
      <c r="H238"/>
    </row>
    <row r="239" spans="1:10" ht="16.5" customHeight="1" x14ac:dyDescent="0.35">
      <c r="A239" s="254">
        <v>10.4</v>
      </c>
      <c r="B239" s="55" t="s">
        <v>195</v>
      </c>
      <c r="D239" s="44" t="s">
        <v>106</v>
      </c>
      <c r="F239" s="256">
        <v>11.6</v>
      </c>
      <c r="G239" s="258" t="s">
        <v>38</v>
      </c>
      <c r="H239" s="263"/>
      <c r="J239" s="261">
        <f>H239*F239</f>
        <v>0</v>
      </c>
    </row>
    <row r="240" spans="1:10" ht="18" customHeight="1" thickBot="1" x14ac:dyDescent="0.4">
      <c r="A240" s="255">
        <v>10.199999999999999</v>
      </c>
      <c r="B240" s="103" t="s">
        <v>196</v>
      </c>
      <c r="D240" s="101" t="s">
        <v>108</v>
      </c>
      <c r="F240" s="257"/>
      <c r="G240" s="258" t="s">
        <v>38</v>
      </c>
      <c r="H240" s="264"/>
      <c r="J240" s="262">
        <f>H240*F240</f>
        <v>0</v>
      </c>
    </row>
    <row r="241" spans="1:10" ht="4.25" customHeight="1" thickBot="1" x14ac:dyDescent="0.4">
      <c r="A241" s="25"/>
      <c r="B241" s="47"/>
      <c r="D241" s="33"/>
      <c r="H241" s="207"/>
      <c r="J241" s="76"/>
    </row>
    <row r="242" spans="1:10" ht="16.5" customHeight="1" x14ac:dyDescent="0.35">
      <c r="A242" s="254">
        <v>10.5</v>
      </c>
      <c r="B242" s="55" t="s">
        <v>197</v>
      </c>
      <c r="D242" s="44" t="s">
        <v>167</v>
      </c>
      <c r="F242" s="256">
        <v>5</v>
      </c>
      <c r="G242" s="258" t="s">
        <v>38</v>
      </c>
      <c r="H242" s="263"/>
      <c r="J242" s="261">
        <f>H242*F242</f>
        <v>0</v>
      </c>
    </row>
    <row r="243" spans="1:10" ht="18" customHeight="1" thickBot="1" x14ac:dyDescent="0.4">
      <c r="A243" s="255">
        <v>10.199999999999999</v>
      </c>
      <c r="B243" s="103" t="s">
        <v>198</v>
      </c>
      <c r="D243" s="101" t="s">
        <v>100</v>
      </c>
      <c r="F243" s="257"/>
      <c r="G243" s="258" t="s">
        <v>38</v>
      </c>
      <c r="H243" s="264"/>
      <c r="J243" s="262">
        <f>H243*F243</f>
        <v>0</v>
      </c>
    </row>
    <row r="244" spans="1:10" ht="4.25" customHeight="1" thickBot="1" x14ac:dyDescent="0.4">
      <c r="A244" s="25"/>
      <c r="B244" s="47"/>
      <c r="D244" s="33"/>
      <c r="H244"/>
    </row>
    <row r="245" spans="1:10" ht="16.5" customHeight="1" x14ac:dyDescent="0.35">
      <c r="A245" s="254">
        <v>10.6</v>
      </c>
      <c r="B245" s="55" t="s">
        <v>199</v>
      </c>
      <c r="D245" s="44" t="s">
        <v>106</v>
      </c>
      <c r="F245" s="256">
        <v>15.8</v>
      </c>
      <c r="G245" s="258" t="s">
        <v>38</v>
      </c>
      <c r="H245" s="263"/>
      <c r="J245" s="261">
        <f>H245*F245</f>
        <v>0</v>
      </c>
    </row>
    <row r="246" spans="1:10" ht="18" thickBot="1" x14ac:dyDescent="0.5">
      <c r="A246" s="255">
        <v>10.199999999999999</v>
      </c>
      <c r="B246" s="103" t="s">
        <v>200</v>
      </c>
      <c r="D246" s="101" t="s">
        <v>108</v>
      </c>
      <c r="F246" s="257"/>
      <c r="G246" s="258" t="s">
        <v>38</v>
      </c>
      <c r="H246" s="264"/>
      <c r="J246" s="262">
        <f>H246*F246</f>
        <v>0</v>
      </c>
    </row>
    <row r="247" spans="1:10" ht="4.25" customHeight="1" thickBot="1" x14ac:dyDescent="0.4">
      <c r="A247" s="25"/>
      <c r="B247" s="47"/>
      <c r="D247" s="33"/>
      <c r="H247"/>
    </row>
    <row r="248" spans="1:10" s="76" customFormat="1" ht="18.899999999999999" customHeight="1" x14ac:dyDescent="0.35">
      <c r="A248" s="265">
        <v>10.7</v>
      </c>
      <c r="B248" s="55" t="s">
        <v>201</v>
      </c>
      <c r="D248" s="104" t="s">
        <v>202</v>
      </c>
      <c r="F248" s="267">
        <f>F230*0.7+F239+F245*0.2+F233*0.5+F236*0.2</f>
        <v>29.42</v>
      </c>
      <c r="G248" s="269" t="s">
        <v>38</v>
      </c>
      <c r="H248" s="263"/>
      <c r="J248" s="261">
        <f>H248*F248</f>
        <v>0</v>
      </c>
    </row>
    <row r="249" spans="1:10" s="76" customFormat="1" ht="18.899999999999999" customHeight="1" thickBot="1" x14ac:dyDescent="0.4">
      <c r="A249" s="266">
        <v>8.1</v>
      </c>
      <c r="B249" s="103" t="s">
        <v>203</v>
      </c>
      <c r="D249" s="105" t="s">
        <v>204</v>
      </c>
      <c r="F249" s="268"/>
      <c r="G249" s="269" t="s">
        <v>38</v>
      </c>
      <c r="H249" s="264"/>
      <c r="J249" s="262">
        <f>H249*F249</f>
        <v>0</v>
      </c>
    </row>
    <row r="250" spans="1:10" s="76" customFormat="1" ht="7.25" customHeight="1" thickBot="1" x14ac:dyDescent="0.5">
      <c r="A250" s="106"/>
      <c r="B250" s="107"/>
      <c r="D250" s="108"/>
      <c r="F250" s="80"/>
      <c r="G250" s="80"/>
      <c r="H250" s="109"/>
      <c r="J250" s="110"/>
    </row>
    <row r="251" spans="1:10" ht="18" customHeight="1" thickBot="1" x14ac:dyDescent="0.4">
      <c r="A251" s="25"/>
      <c r="B251" s="34"/>
      <c r="F251" s="241" t="s">
        <v>205</v>
      </c>
      <c r="G251" s="242"/>
      <c r="H251" s="243"/>
      <c r="J251" s="52">
        <f>SUM(J230:J249)</f>
        <v>0</v>
      </c>
    </row>
    <row r="252" spans="1:10" ht="9.9" customHeight="1" thickBot="1" x14ac:dyDescent="0.4">
      <c r="A252" s="25"/>
      <c r="B252" s="34"/>
      <c r="F252" s="29"/>
      <c r="G252" s="33"/>
      <c r="H252" s="33"/>
    </row>
    <row r="253" spans="1:10" ht="18" customHeight="1" thickBot="1" x14ac:dyDescent="0.4">
      <c r="A253" s="86">
        <v>11</v>
      </c>
      <c r="B253" s="252" t="s">
        <v>206</v>
      </c>
      <c r="C253" s="252"/>
      <c r="D253" s="252"/>
      <c r="E253" s="252"/>
      <c r="F253" s="252"/>
      <c r="G253" s="252"/>
      <c r="H253" s="252"/>
      <c r="I253" s="252"/>
      <c r="J253" s="253"/>
    </row>
    <row r="254" spans="1:10" ht="4.5" customHeight="1" x14ac:dyDescent="0.35">
      <c r="A254" s="25"/>
      <c r="B254" s="111"/>
      <c r="D254" s="33"/>
    </row>
    <row r="255" spans="1:10" ht="16.5" customHeight="1" x14ac:dyDescent="0.35">
      <c r="B255" s="25" t="s">
        <v>207</v>
      </c>
      <c r="D255" s="33"/>
    </row>
    <row r="256" spans="1:10" ht="20" customHeight="1" x14ac:dyDescent="0.35">
      <c r="B256" s="25" t="s">
        <v>208</v>
      </c>
      <c r="D256" s="33"/>
    </row>
    <row r="257" spans="1:10" ht="6.65" customHeight="1" thickBot="1" x14ac:dyDescent="0.4">
      <c r="A257" s="25"/>
      <c r="B257" s="111"/>
      <c r="D257" s="33"/>
    </row>
    <row r="258" spans="1:10" ht="18" customHeight="1" x14ac:dyDescent="0.35">
      <c r="A258" s="254">
        <v>11.1</v>
      </c>
      <c r="B258" s="112" t="s">
        <v>209</v>
      </c>
      <c r="D258" s="113" t="s">
        <v>37</v>
      </c>
      <c r="F258" s="256">
        <v>1</v>
      </c>
      <c r="G258" s="258" t="s">
        <v>38</v>
      </c>
      <c r="H258" s="259">
        <f>'El-works-#1-1'!F31</f>
        <v>0</v>
      </c>
      <c r="J258" s="261">
        <f>H258*F258</f>
        <v>0</v>
      </c>
    </row>
    <row r="259" spans="1:10" ht="18.75" customHeight="1" thickBot="1" x14ac:dyDescent="0.5">
      <c r="A259" s="255">
        <v>11.1</v>
      </c>
      <c r="B259" s="114" t="s">
        <v>210</v>
      </c>
      <c r="D259" s="115" t="s">
        <v>40</v>
      </c>
      <c r="F259" s="257">
        <v>1</v>
      </c>
      <c r="G259" s="258" t="s">
        <v>38</v>
      </c>
      <c r="H259" s="260"/>
      <c r="J259" s="262">
        <f>H259*F259</f>
        <v>0</v>
      </c>
    </row>
    <row r="260" spans="1:10" ht="5" customHeight="1" thickBot="1" x14ac:dyDescent="0.5">
      <c r="A260" s="42"/>
      <c r="B260" s="73"/>
      <c r="D260" s="116"/>
      <c r="F260" s="33"/>
      <c r="G260" s="33"/>
      <c r="H260" s="75"/>
      <c r="J260" s="75"/>
    </row>
    <row r="261" spans="1:10" ht="16.5" customHeight="1" thickBot="1" x14ac:dyDescent="0.4">
      <c r="A261" s="25"/>
      <c r="B261" s="34"/>
      <c r="D261" s="33"/>
      <c r="F261" s="241" t="s">
        <v>211</v>
      </c>
      <c r="G261" s="242"/>
      <c r="H261" s="243"/>
      <c r="J261" s="52">
        <f>J258</f>
        <v>0</v>
      </c>
    </row>
    <row r="262" spans="1:10" ht="9.9" customHeight="1" thickBot="1" x14ac:dyDescent="0.4">
      <c r="A262" s="25"/>
      <c r="B262" s="34"/>
      <c r="D262" s="33"/>
    </row>
    <row r="263" spans="1:10" ht="18.899999999999999" customHeight="1" thickBot="1" x14ac:dyDescent="0.4">
      <c r="A263" s="86">
        <v>12</v>
      </c>
      <c r="B263" s="252" t="s">
        <v>212</v>
      </c>
      <c r="C263" s="252"/>
      <c r="D263" s="252"/>
      <c r="E263" s="252"/>
      <c r="F263" s="252"/>
      <c r="G263" s="252"/>
      <c r="H263" s="252"/>
      <c r="I263" s="252"/>
      <c r="J263" s="253"/>
    </row>
    <row r="264" spans="1:10" ht="6.65" customHeight="1" thickBot="1" x14ac:dyDescent="0.4">
      <c r="A264" s="25"/>
      <c r="B264" s="34"/>
      <c r="D264" s="33"/>
    </row>
    <row r="265" spans="1:10" ht="18" customHeight="1" x14ac:dyDescent="0.35">
      <c r="A265" s="254">
        <v>12.1</v>
      </c>
      <c r="B265" s="112" t="s">
        <v>213</v>
      </c>
      <c r="D265" s="113" t="s">
        <v>37</v>
      </c>
      <c r="F265" s="256">
        <v>1</v>
      </c>
      <c r="G265" s="258" t="s">
        <v>38</v>
      </c>
      <c r="H265" s="259">
        <f>'Water Sanitation-#1-1'!F68</f>
        <v>0</v>
      </c>
      <c r="J265" s="261">
        <f>H265*F265</f>
        <v>0</v>
      </c>
    </row>
    <row r="266" spans="1:10" ht="18" customHeight="1" thickBot="1" x14ac:dyDescent="0.5">
      <c r="A266" s="255">
        <v>12.1</v>
      </c>
      <c r="B266" s="114" t="s">
        <v>214</v>
      </c>
      <c r="D266" s="115" t="s">
        <v>40</v>
      </c>
      <c r="F266" s="257">
        <v>1</v>
      </c>
      <c r="G266" s="258" t="s">
        <v>38</v>
      </c>
      <c r="H266" s="260"/>
      <c r="J266" s="262">
        <f>H266*F266</f>
        <v>0</v>
      </c>
    </row>
    <row r="267" spans="1:10" ht="7.25" customHeight="1" thickBot="1" x14ac:dyDescent="0.5">
      <c r="A267" s="42"/>
      <c r="B267" s="73"/>
      <c r="D267" s="116"/>
      <c r="F267" s="33"/>
      <c r="G267" s="33"/>
      <c r="H267" s="75"/>
      <c r="J267" s="75"/>
    </row>
    <row r="268" spans="1:10" ht="18" customHeight="1" thickBot="1" x14ac:dyDescent="0.4">
      <c r="A268" s="25"/>
      <c r="B268" s="34"/>
      <c r="D268" s="33"/>
      <c r="F268" s="241" t="s">
        <v>215</v>
      </c>
      <c r="G268" s="242"/>
      <c r="H268" s="243"/>
      <c r="J268" s="52">
        <f>J265</f>
        <v>0</v>
      </c>
    </row>
    <row r="269" spans="1:10" ht="18" customHeight="1" x14ac:dyDescent="0.35">
      <c r="A269" s="25"/>
      <c r="B269" s="34"/>
      <c r="F269" s="29"/>
      <c r="G269" s="33"/>
      <c r="H269" s="33"/>
    </row>
    <row r="270" spans="1:10" ht="18" customHeight="1" x14ac:dyDescent="0.35">
      <c r="A270" s="25"/>
      <c r="B270" s="34"/>
      <c r="F270" s="29"/>
      <c r="G270" s="33"/>
      <c r="H270" s="33"/>
    </row>
    <row r="271" spans="1:10" ht="18" customHeight="1" x14ac:dyDescent="0.35">
      <c r="A271" s="25"/>
      <c r="B271" s="34"/>
      <c r="F271" s="29"/>
      <c r="G271" s="33"/>
      <c r="H271" s="33"/>
    </row>
    <row r="272" spans="1:10" ht="18" customHeight="1" x14ac:dyDescent="0.35">
      <c r="A272" s="25"/>
      <c r="B272" s="34"/>
      <c r="F272" s="29"/>
      <c r="G272" s="33"/>
      <c r="H272" s="33"/>
    </row>
    <row r="273" spans="1:10" ht="18" customHeight="1" x14ac:dyDescent="0.35">
      <c r="A273" s="25"/>
      <c r="B273" s="34"/>
      <c r="F273" s="29"/>
      <c r="G273" s="33"/>
      <c r="H273" s="33"/>
    </row>
    <row r="274" spans="1:10" ht="18" customHeight="1" x14ac:dyDescent="0.35">
      <c r="A274" s="25"/>
      <c r="B274" s="34"/>
      <c r="F274" s="29"/>
      <c r="G274" s="33"/>
      <c r="H274" s="33"/>
    </row>
    <row r="275" spans="1:10" s="117" customFormat="1" ht="24.9" customHeight="1" x14ac:dyDescent="0.45">
      <c r="A275" s="25"/>
      <c r="B275" s="34"/>
      <c r="C275" s="3"/>
      <c r="D275" s="3"/>
      <c r="E275" s="3"/>
      <c r="F275" s="29"/>
      <c r="G275" s="33"/>
      <c r="H275" s="33"/>
      <c r="I275" s="3"/>
      <c r="J275" s="3"/>
    </row>
    <row r="276" spans="1:10" ht="17" thickBot="1" x14ac:dyDescent="0.4">
      <c r="A276" s="25"/>
      <c r="B276" s="34"/>
      <c r="F276" s="29"/>
      <c r="G276" s="33"/>
      <c r="H276" s="33"/>
    </row>
    <row r="277" spans="1:10" ht="32" customHeight="1" thickBot="1" x14ac:dyDescent="0.7">
      <c r="A277" s="244" t="s">
        <v>216</v>
      </c>
      <c r="B277" s="245"/>
      <c r="C277" s="245"/>
      <c r="D277" s="245"/>
      <c r="E277" s="245"/>
      <c r="F277" s="245"/>
      <c r="G277" s="245"/>
      <c r="H277" s="245"/>
      <c r="I277" s="245"/>
      <c r="J277" s="246"/>
    </row>
    <row r="278" spans="1:10" ht="9.65" customHeight="1" thickBot="1" x14ac:dyDescent="0.4">
      <c r="A278" s="118"/>
      <c r="B278" s="9"/>
    </row>
    <row r="279" spans="1:10" ht="32.15" customHeight="1" x14ac:dyDescent="0.45">
      <c r="A279" s="119">
        <v>1</v>
      </c>
      <c r="B279" s="247" t="s">
        <v>217</v>
      </c>
      <c r="C279" s="247"/>
      <c r="D279" s="248"/>
      <c r="F279" s="249" t="s">
        <v>218</v>
      </c>
      <c r="G279" s="250"/>
      <c r="H279" s="251"/>
      <c r="J279" s="120">
        <f>J40</f>
        <v>0</v>
      </c>
    </row>
    <row r="280" spans="1:10" ht="32.15" customHeight="1" x14ac:dyDescent="0.45">
      <c r="A280" s="121">
        <v>2</v>
      </c>
      <c r="B280" s="236" t="s">
        <v>219</v>
      </c>
      <c r="C280" s="236"/>
      <c r="D280" s="237"/>
      <c r="F280" s="238" t="s">
        <v>220</v>
      </c>
      <c r="G280" s="239"/>
      <c r="H280" s="240"/>
      <c r="J280" s="120">
        <f>J70</f>
        <v>0</v>
      </c>
    </row>
    <row r="281" spans="1:10" ht="32.15" customHeight="1" x14ac:dyDescent="0.45">
      <c r="A281" s="121">
        <v>3</v>
      </c>
      <c r="B281" s="236" t="s">
        <v>221</v>
      </c>
      <c r="C281" s="236"/>
      <c r="D281" s="237"/>
      <c r="F281" s="238" t="s">
        <v>222</v>
      </c>
      <c r="G281" s="239"/>
      <c r="H281" s="240"/>
      <c r="J281" s="120">
        <f>J85</f>
        <v>0</v>
      </c>
    </row>
    <row r="282" spans="1:10" ht="32.15" customHeight="1" x14ac:dyDescent="0.45">
      <c r="A282" s="121">
        <v>4</v>
      </c>
      <c r="B282" s="236" t="s">
        <v>223</v>
      </c>
      <c r="C282" s="236"/>
      <c r="D282" s="237"/>
      <c r="F282" s="238" t="s">
        <v>224</v>
      </c>
      <c r="G282" s="239"/>
      <c r="H282" s="240"/>
      <c r="J282" s="120">
        <f>J95</f>
        <v>0</v>
      </c>
    </row>
    <row r="283" spans="1:10" ht="32.15" customHeight="1" x14ac:dyDescent="0.45">
      <c r="A283" s="121">
        <v>5</v>
      </c>
      <c r="B283" s="236" t="s">
        <v>225</v>
      </c>
      <c r="C283" s="236"/>
      <c r="D283" s="237"/>
      <c r="F283" s="238" t="s">
        <v>226</v>
      </c>
      <c r="G283" s="239"/>
      <c r="H283" s="240"/>
      <c r="J283" s="120">
        <f>J129</f>
        <v>0</v>
      </c>
    </row>
    <row r="284" spans="1:10" ht="32.15" customHeight="1" x14ac:dyDescent="0.45">
      <c r="A284" s="121">
        <v>6</v>
      </c>
      <c r="B284" s="236" t="s">
        <v>227</v>
      </c>
      <c r="C284" s="236"/>
      <c r="D284" s="237"/>
      <c r="F284" s="238" t="s">
        <v>228</v>
      </c>
      <c r="G284" s="239"/>
      <c r="H284" s="240"/>
      <c r="J284" s="120">
        <f>J139</f>
        <v>0</v>
      </c>
    </row>
    <row r="285" spans="1:10" ht="32.15" customHeight="1" x14ac:dyDescent="0.45">
      <c r="A285" s="121">
        <v>7</v>
      </c>
      <c r="B285" s="236" t="s">
        <v>229</v>
      </c>
      <c r="C285" s="236"/>
      <c r="D285" s="237"/>
      <c r="F285" s="238" t="s">
        <v>230</v>
      </c>
      <c r="G285" s="239"/>
      <c r="H285" s="240"/>
      <c r="J285" s="120">
        <f>J161</f>
        <v>0</v>
      </c>
    </row>
    <row r="286" spans="1:10" ht="32.15" customHeight="1" x14ac:dyDescent="0.45">
      <c r="A286" s="121">
        <v>8</v>
      </c>
      <c r="B286" s="236" t="s">
        <v>231</v>
      </c>
      <c r="C286" s="236"/>
      <c r="D286" s="237"/>
      <c r="F286" s="238" t="s">
        <v>232</v>
      </c>
      <c r="G286" s="239"/>
      <c r="H286" s="240"/>
      <c r="J286" s="120">
        <f>J204</f>
        <v>0</v>
      </c>
    </row>
    <row r="287" spans="1:10" ht="32.15" customHeight="1" x14ac:dyDescent="0.45">
      <c r="A287" s="121">
        <v>9</v>
      </c>
      <c r="B287" s="236" t="s">
        <v>174</v>
      </c>
      <c r="C287" s="236"/>
      <c r="D287" s="237"/>
      <c r="F287" s="238" t="s">
        <v>233</v>
      </c>
      <c r="G287" s="239"/>
      <c r="H287" s="240"/>
      <c r="J287" s="120">
        <f>J226</f>
        <v>0</v>
      </c>
    </row>
    <row r="288" spans="1:10" ht="32.15" customHeight="1" x14ac:dyDescent="0.45">
      <c r="A288" s="121">
        <v>10</v>
      </c>
      <c r="B288" s="236" t="s">
        <v>234</v>
      </c>
      <c r="C288" s="236"/>
      <c r="D288" s="237"/>
      <c r="F288" s="238" t="s">
        <v>235</v>
      </c>
      <c r="G288" s="239"/>
      <c r="H288" s="240"/>
      <c r="J288" s="120">
        <f>J251</f>
        <v>0</v>
      </c>
    </row>
    <row r="289" spans="1:10" ht="22.5" x14ac:dyDescent="0.45">
      <c r="A289" s="121">
        <v>11</v>
      </c>
      <c r="B289" s="236" t="s">
        <v>236</v>
      </c>
      <c r="C289" s="236"/>
      <c r="D289" s="237"/>
      <c r="F289" s="238" t="s">
        <v>237</v>
      </c>
      <c r="G289" s="239"/>
      <c r="H289" s="240"/>
      <c r="J289" s="120">
        <f>J261</f>
        <v>0</v>
      </c>
    </row>
    <row r="290" spans="1:10" ht="23" thickBot="1" x14ac:dyDescent="0.5">
      <c r="A290" s="122">
        <v>12</v>
      </c>
      <c r="B290" s="222" t="s">
        <v>238</v>
      </c>
      <c r="C290" s="222"/>
      <c r="D290" s="223"/>
      <c r="F290" s="224" t="s">
        <v>239</v>
      </c>
      <c r="G290" s="225"/>
      <c r="H290" s="226"/>
      <c r="J290" s="120">
        <f>J265</f>
        <v>0</v>
      </c>
    </row>
    <row r="291" spans="1:10" ht="16" thickBot="1" x14ac:dyDescent="0.4"/>
    <row r="292" spans="1:10" ht="37.5" customHeight="1" thickBot="1" x14ac:dyDescent="0.5">
      <c r="D292" s="227" t="s">
        <v>240</v>
      </c>
      <c r="E292" s="228"/>
      <c r="F292" s="228"/>
      <c r="G292" s="228"/>
      <c r="H292" s="229"/>
      <c r="J292" s="123">
        <f>ROUNDUP((J280+J281+J282+J283+J284+J285+J286+J287+J288+J289+J290+J279),2)</f>
        <v>0</v>
      </c>
    </row>
    <row r="293" spans="1:10" ht="10.25" customHeight="1" thickBot="1" x14ac:dyDescent="0.5">
      <c r="D293" s="124"/>
      <c r="E293" s="125"/>
      <c r="F293" s="125"/>
      <c r="G293" s="125"/>
      <c r="H293" s="126"/>
      <c r="J293" s="127"/>
    </row>
    <row r="294" spans="1:10" ht="70.25" customHeight="1" thickBot="1" x14ac:dyDescent="0.5">
      <c r="D294" s="230" t="s">
        <v>241</v>
      </c>
      <c r="E294" s="231"/>
      <c r="F294" s="232"/>
      <c r="G294" s="128"/>
      <c r="H294" s="129">
        <v>1.4999999999999999E-2</v>
      </c>
      <c r="J294" s="130">
        <f>J292*H294</f>
        <v>0</v>
      </c>
    </row>
    <row r="295" spans="1:10" ht="12" customHeight="1" thickBot="1" x14ac:dyDescent="0.5">
      <c r="D295" s="124"/>
      <c r="E295" s="125"/>
      <c r="F295" s="125"/>
      <c r="G295" s="125"/>
      <c r="H295" s="131"/>
      <c r="J295" s="132"/>
    </row>
    <row r="296" spans="1:10" ht="58.75" customHeight="1" thickBot="1" x14ac:dyDescent="0.6">
      <c r="D296" s="216" t="s">
        <v>242</v>
      </c>
      <c r="E296" s="217"/>
      <c r="F296" s="217"/>
      <c r="G296" s="217"/>
      <c r="H296" s="218"/>
      <c r="J296" s="130">
        <f>J294+J292</f>
        <v>0</v>
      </c>
    </row>
    <row r="297" spans="1:10" ht="10.25" customHeight="1" thickBot="1" x14ac:dyDescent="0.5">
      <c r="H297" s="133"/>
      <c r="J297" s="132"/>
    </row>
    <row r="298" spans="1:10" ht="58.5" customHeight="1" thickBot="1" x14ac:dyDescent="0.5">
      <c r="D298" s="233" t="s">
        <v>243</v>
      </c>
      <c r="E298" s="234"/>
      <c r="F298" s="235"/>
      <c r="G298" s="134"/>
      <c r="H298" s="129"/>
      <c r="I298" s="135"/>
      <c r="J298" s="130">
        <f>J292*H298</f>
        <v>0</v>
      </c>
    </row>
    <row r="299" spans="1:10" ht="10.25" customHeight="1" thickBot="1" x14ac:dyDescent="0.5">
      <c r="D299" s="136"/>
      <c r="E299" s="136"/>
      <c r="F299" s="136"/>
      <c r="G299" s="136"/>
      <c r="H299" s="131"/>
      <c r="I299" s="136"/>
      <c r="J299" s="132"/>
    </row>
    <row r="300" spans="1:10" ht="40.25" customHeight="1" thickBot="1" x14ac:dyDescent="0.6">
      <c r="D300" s="216" t="s">
        <v>242</v>
      </c>
      <c r="E300" s="217"/>
      <c r="F300" s="217"/>
      <c r="G300" s="217"/>
      <c r="H300" s="218"/>
      <c r="I300" s="136"/>
      <c r="J300" s="130">
        <f>J298+J292</f>
        <v>0</v>
      </c>
    </row>
    <row r="301" spans="1:10" ht="10.25" customHeight="1" thickBot="1" x14ac:dyDescent="0.5">
      <c r="J301" s="132"/>
    </row>
    <row r="302" spans="1:10" ht="40.25" customHeight="1" thickBot="1" x14ac:dyDescent="0.6">
      <c r="D302" s="219" t="s">
        <v>244</v>
      </c>
      <c r="E302" s="220"/>
      <c r="F302" s="221"/>
      <c r="G302" s="137"/>
      <c r="H302" s="129"/>
      <c r="I302" s="136"/>
      <c r="J302" s="130">
        <f>J300*H302</f>
        <v>0</v>
      </c>
    </row>
    <row r="303" spans="1:10" ht="10.25" customHeight="1" thickBot="1" x14ac:dyDescent="0.5">
      <c r="D303" s="136"/>
      <c r="E303" s="136"/>
      <c r="F303" s="136"/>
      <c r="G303" s="136"/>
      <c r="H303" s="136"/>
      <c r="I303" s="136"/>
      <c r="J303" s="132"/>
    </row>
    <row r="304" spans="1:10" ht="40.25" customHeight="1" thickBot="1" x14ac:dyDescent="0.6">
      <c r="D304" s="216" t="s">
        <v>245</v>
      </c>
      <c r="E304" s="217"/>
      <c r="F304" s="217"/>
      <c r="G304" s="217"/>
      <c r="H304" s="218"/>
      <c r="I304" s="136"/>
      <c r="J304" s="130">
        <f>J302+J300</f>
        <v>0</v>
      </c>
    </row>
    <row r="305" spans="2:10" ht="10.25" customHeight="1" thickBot="1" x14ac:dyDescent="0.45">
      <c r="J305" s="138"/>
    </row>
    <row r="306" spans="2:10" ht="40.25" customHeight="1" thickBot="1" x14ac:dyDescent="0.6">
      <c r="D306" s="216" t="s">
        <v>246</v>
      </c>
      <c r="E306" s="217"/>
      <c r="F306" s="217"/>
      <c r="G306" s="217"/>
      <c r="H306" s="218"/>
      <c r="I306" s="136"/>
      <c r="J306" s="130">
        <f>J304*0.18</f>
        <v>0</v>
      </c>
    </row>
    <row r="307" spans="2:10" ht="8.4" customHeight="1" thickBot="1" x14ac:dyDescent="0.45">
      <c r="J307" s="138"/>
    </row>
    <row r="308" spans="2:10" ht="40.25" customHeight="1" thickBot="1" x14ac:dyDescent="0.6">
      <c r="D308" s="216" t="s">
        <v>245</v>
      </c>
      <c r="E308" s="217"/>
      <c r="F308" s="217"/>
      <c r="G308" s="217"/>
      <c r="H308" s="218"/>
      <c r="I308" s="136"/>
      <c r="J308" s="130">
        <f>J306+J304</f>
        <v>0</v>
      </c>
    </row>
    <row r="310" spans="2:10" x14ac:dyDescent="0.35">
      <c r="J310" s="139"/>
    </row>
    <row r="318" spans="2:10" ht="18.75" customHeight="1" x14ac:dyDescent="0.35"/>
    <row r="319" spans="2:10" ht="20" x14ac:dyDescent="0.4">
      <c r="B319" s="140"/>
      <c r="D319" s="140"/>
    </row>
    <row r="321" ht="21" customHeight="1" x14ac:dyDescent="0.35"/>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449C-8424-49DF-8D86-B119FD1DF1BC}">
  <sheetPr>
    <tabColor rgb="FF92D050"/>
  </sheetPr>
  <dimension ref="A1:F34"/>
  <sheetViews>
    <sheetView topLeftCell="A22" zoomScaleNormal="100" workbookViewId="0">
      <selection activeCell="B38" sqref="B38"/>
    </sheetView>
  </sheetViews>
  <sheetFormatPr defaultColWidth="9.08984375" defaultRowHeight="12.5" x14ac:dyDescent="0.25"/>
  <cols>
    <col min="1" max="1" width="5.08984375" style="156" customWidth="1"/>
    <col min="2" max="2" width="72.08984375" style="155" customWidth="1"/>
    <col min="3" max="3" width="11" style="156" bestFit="1" customWidth="1"/>
    <col min="4" max="4" width="13.6328125" style="141" customWidth="1"/>
    <col min="5" max="5" width="14.08984375" style="141" bestFit="1" customWidth="1"/>
    <col min="6" max="6" width="15" style="141" bestFit="1" customWidth="1"/>
    <col min="7" max="256" width="9.08984375" style="141"/>
    <col min="257" max="257" width="5.08984375" style="141" customWidth="1"/>
    <col min="258" max="258" width="72.08984375" style="141" customWidth="1"/>
    <col min="259" max="259" width="11" style="141" bestFit="1" customWidth="1"/>
    <col min="260" max="260" width="13.6328125" style="141" customWidth="1"/>
    <col min="261" max="261" width="14.08984375" style="141" bestFit="1" customWidth="1"/>
    <col min="262" max="262" width="15" style="141" bestFit="1" customWidth="1"/>
    <col min="263" max="512" width="9.08984375" style="141"/>
    <col min="513" max="513" width="5.08984375" style="141" customWidth="1"/>
    <col min="514" max="514" width="72.08984375" style="141" customWidth="1"/>
    <col min="515" max="515" width="11" style="141" bestFit="1" customWidth="1"/>
    <col min="516" max="516" width="13.6328125" style="141" customWidth="1"/>
    <col min="517" max="517" width="14.08984375" style="141" bestFit="1" customWidth="1"/>
    <col min="518" max="518" width="15" style="141" bestFit="1" customWidth="1"/>
    <col min="519" max="768" width="9.08984375" style="141"/>
    <col min="769" max="769" width="5.08984375" style="141" customWidth="1"/>
    <col min="770" max="770" width="72.08984375" style="141" customWidth="1"/>
    <col min="771" max="771" width="11" style="141" bestFit="1" customWidth="1"/>
    <col min="772" max="772" width="13.6328125" style="141" customWidth="1"/>
    <col min="773" max="773" width="14.08984375" style="141" bestFit="1" customWidth="1"/>
    <col min="774" max="774" width="15" style="141" bestFit="1" customWidth="1"/>
    <col min="775" max="1024" width="9.08984375" style="141"/>
    <col min="1025" max="1025" width="5.08984375" style="141" customWidth="1"/>
    <col min="1026" max="1026" width="72.08984375" style="141" customWidth="1"/>
    <col min="1027" max="1027" width="11" style="141" bestFit="1" customWidth="1"/>
    <col min="1028" max="1028" width="13.6328125" style="141" customWidth="1"/>
    <col min="1029" max="1029" width="14.08984375" style="141" bestFit="1" customWidth="1"/>
    <col min="1030" max="1030" width="15" style="141" bestFit="1" customWidth="1"/>
    <col min="1031" max="1280" width="9.08984375" style="141"/>
    <col min="1281" max="1281" width="5.08984375" style="141" customWidth="1"/>
    <col min="1282" max="1282" width="72.08984375" style="141" customWidth="1"/>
    <col min="1283" max="1283" width="11" style="141" bestFit="1" customWidth="1"/>
    <col min="1284" max="1284" width="13.6328125" style="141" customWidth="1"/>
    <col min="1285" max="1285" width="14.08984375" style="141" bestFit="1" customWidth="1"/>
    <col min="1286" max="1286" width="15" style="141" bestFit="1" customWidth="1"/>
    <col min="1287" max="1536" width="9.08984375" style="141"/>
    <col min="1537" max="1537" width="5.08984375" style="141" customWidth="1"/>
    <col min="1538" max="1538" width="72.08984375" style="141" customWidth="1"/>
    <col min="1539" max="1539" width="11" style="141" bestFit="1" customWidth="1"/>
    <col min="1540" max="1540" width="13.6328125" style="141" customWidth="1"/>
    <col min="1541" max="1541" width="14.08984375" style="141" bestFit="1" customWidth="1"/>
    <col min="1542" max="1542" width="15" style="141" bestFit="1" customWidth="1"/>
    <col min="1543" max="1792" width="9.08984375" style="141"/>
    <col min="1793" max="1793" width="5.08984375" style="141" customWidth="1"/>
    <col min="1794" max="1794" width="72.08984375" style="141" customWidth="1"/>
    <col min="1795" max="1795" width="11" style="141" bestFit="1" customWidth="1"/>
    <col min="1796" max="1796" width="13.6328125" style="141" customWidth="1"/>
    <col min="1797" max="1797" width="14.08984375" style="141" bestFit="1" customWidth="1"/>
    <col min="1798" max="1798" width="15" style="141" bestFit="1" customWidth="1"/>
    <col min="1799" max="2048" width="9.08984375" style="141"/>
    <col min="2049" max="2049" width="5.08984375" style="141" customWidth="1"/>
    <col min="2050" max="2050" width="72.08984375" style="141" customWidth="1"/>
    <col min="2051" max="2051" width="11" style="141" bestFit="1" customWidth="1"/>
    <col min="2052" max="2052" width="13.6328125" style="141" customWidth="1"/>
    <col min="2053" max="2053" width="14.08984375" style="141" bestFit="1" customWidth="1"/>
    <col min="2054" max="2054" width="15" style="141" bestFit="1" customWidth="1"/>
    <col min="2055" max="2304" width="9.08984375" style="141"/>
    <col min="2305" max="2305" width="5.08984375" style="141" customWidth="1"/>
    <col min="2306" max="2306" width="72.08984375" style="141" customWidth="1"/>
    <col min="2307" max="2307" width="11" style="141" bestFit="1" customWidth="1"/>
    <col min="2308" max="2308" width="13.6328125" style="141" customWidth="1"/>
    <col min="2309" max="2309" width="14.08984375" style="141" bestFit="1" customWidth="1"/>
    <col min="2310" max="2310" width="15" style="141" bestFit="1" customWidth="1"/>
    <col min="2311" max="2560" width="9.08984375" style="141"/>
    <col min="2561" max="2561" width="5.08984375" style="141" customWidth="1"/>
    <col min="2562" max="2562" width="72.08984375" style="141" customWidth="1"/>
    <col min="2563" max="2563" width="11" style="141" bestFit="1" customWidth="1"/>
    <col min="2564" max="2564" width="13.6328125" style="141" customWidth="1"/>
    <col min="2565" max="2565" width="14.08984375" style="141" bestFit="1" customWidth="1"/>
    <col min="2566" max="2566" width="15" style="141" bestFit="1" customWidth="1"/>
    <col min="2567" max="2816" width="9.08984375" style="141"/>
    <col min="2817" max="2817" width="5.08984375" style="141" customWidth="1"/>
    <col min="2818" max="2818" width="72.08984375" style="141" customWidth="1"/>
    <col min="2819" max="2819" width="11" style="141" bestFit="1" customWidth="1"/>
    <col min="2820" max="2820" width="13.6328125" style="141" customWidth="1"/>
    <col min="2821" max="2821" width="14.08984375" style="141" bestFit="1" customWidth="1"/>
    <col min="2822" max="2822" width="15" style="141" bestFit="1" customWidth="1"/>
    <col min="2823" max="3072" width="9.08984375" style="141"/>
    <col min="3073" max="3073" width="5.08984375" style="141" customWidth="1"/>
    <col min="3074" max="3074" width="72.08984375" style="141" customWidth="1"/>
    <col min="3075" max="3075" width="11" style="141" bestFit="1" customWidth="1"/>
    <col min="3076" max="3076" width="13.6328125" style="141" customWidth="1"/>
    <col min="3077" max="3077" width="14.08984375" style="141" bestFit="1" customWidth="1"/>
    <col min="3078" max="3078" width="15" style="141" bestFit="1" customWidth="1"/>
    <col min="3079" max="3328" width="9.08984375" style="141"/>
    <col min="3329" max="3329" width="5.08984375" style="141" customWidth="1"/>
    <col min="3330" max="3330" width="72.08984375" style="141" customWidth="1"/>
    <col min="3331" max="3331" width="11" style="141" bestFit="1" customWidth="1"/>
    <col min="3332" max="3332" width="13.6328125" style="141" customWidth="1"/>
    <col min="3333" max="3333" width="14.08984375" style="141" bestFit="1" customWidth="1"/>
    <col min="3334" max="3334" width="15" style="141" bestFit="1" customWidth="1"/>
    <col min="3335" max="3584" width="9.08984375" style="141"/>
    <col min="3585" max="3585" width="5.08984375" style="141" customWidth="1"/>
    <col min="3586" max="3586" width="72.08984375" style="141" customWidth="1"/>
    <col min="3587" max="3587" width="11" style="141" bestFit="1" customWidth="1"/>
    <col min="3588" max="3588" width="13.6328125" style="141" customWidth="1"/>
    <col min="3589" max="3589" width="14.08984375" style="141" bestFit="1" customWidth="1"/>
    <col min="3590" max="3590" width="15" style="141" bestFit="1" customWidth="1"/>
    <col min="3591" max="3840" width="9.08984375" style="141"/>
    <col min="3841" max="3841" width="5.08984375" style="141" customWidth="1"/>
    <col min="3842" max="3842" width="72.08984375" style="141" customWidth="1"/>
    <col min="3843" max="3843" width="11" style="141" bestFit="1" customWidth="1"/>
    <col min="3844" max="3844" width="13.6328125" style="141" customWidth="1"/>
    <col min="3845" max="3845" width="14.08984375" style="141" bestFit="1" customWidth="1"/>
    <col min="3846" max="3846" width="15" style="141" bestFit="1" customWidth="1"/>
    <col min="3847" max="4096" width="9.08984375" style="141"/>
    <col min="4097" max="4097" width="5.08984375" style="141" customWidth="1"/>
    <col min="4098" max="4098" width="72.08984375" style="141" customWidth="1"/>
    <col min="4099" max="4099" width="11" style="141" bestFit="1" customWidth="1"/>
    <col min="4100" max="4100" width="13.6328125" style="141" customWidth="1"/>
    <col min="4101" max="4101" width="14.08984375" style="141" bestFit="1" customWidth="1"/>
    <col min="4102" max="4102" width="15" style="141" bestFit="1" customWidth="1"/>
    <col min="4103" max="4352" width="9.08984375" style="141"/>
    <col min="4353" max="4353" width="5.08984375" style="141" customWidth="1"/>
    <col min="4354" max="4354" width="72.08984375" style="141" customWidth="1"/>
    <col min="4355" max="4355" width="11" style="141" bestFit="1" customWidth="1"/>
    <col min="4356" max="4356" width="13.6328125" style="141" customWidth="1"/>
    <col min="4357" max="4357" width="14.08984375" style="141" bestFit="1" customWidth="1"/>
    <col min="4358" max="4358" width="15" style="141" bestFit="1" customWidth="1"/>
    <col min="4359" max="4608" width="9.08984375" style="141"/>
    <col min="4609" max="4609" width="5.08984375" style="141" customWidth="1"/>
    <col min="4610" max="4610" width="72.08984375" style="141" customWidth="1"/>
    <col min="4611" max="4611" width="11" style="141" bestFit="1" customWidth="1"/>
    <col min="4612" max="4612" width="13.6328125" style="141" customWidth="1"/>
    <col min="4613" max="4613" width="14.08984375" style="141" bestFit="1" customWidth="1"/>
    <col min="4614" max="4614" width="15" style="141" bestFit="1" customWidth="1"/>
    <col min="4615" max="4864" width="9.08984375" style="141"/>
    <col min="4865" max="4865" width="5.08984375" style="141" customWidth="1"/>
    <col min="4866" max="4866" width="72.08984375" style="141" customWidth="1"/>
    <col min="4867" max="4867" width="11" style="141" bestFit="1" customWidth="1"/>
    <col min="4868" max="4868" width="13.6328125" style="141" customWidth="1"/>
    <col min="4869" max="4869" width="14.08984375" style="141" bestFit="1" customWidth="1"/>
    <col min="4870" max="4870" width="15" style="141" bestFit="1" customWidth="1"/>
    <col min="4871" max="5120" width="9.08984375" style="141"/>
    <col min="5121" max="5121" width="5.08984375" style="141" customWidth="1"/>
    <col min="5122" max="5122" width="72.08984375" style="141" customWidth="1"/>
    <col min="5123" max="5123" width="11" style="141" bestFit="1" customWidth="1"/>
    <col min="5124" max="5124" width="13.6328125" style="141" customWidth="1"/>
    <col min="5125" max="5125" width="14.08984375" style="141" bestFit="1" customWidth="1"/>
    <col min="5126" max="5126" width="15" style="141" bestFit="1" customWidth="1"/>
    <col min="5127" max="5376" width="9.08984375" style="141"/>
    <col min="5377" max="5377" width="5.08984375" style="141" customWidth="1"/>
    <col min="5378" max="5378" width="72.08984375" style="141" customWidth="1"/>
    <col min="5379" max="5379" width="11" style="141" bestFit="1" customWidth="1"/>
    <col min="5380" max="5380" width="13.6328125" style="141" customWidth="1"/>
    <col min="5381" max="5381" width="14.08984375" style="141" bestFit="1" customWidth="1"/>
    <col min="5382" max="5382" width="15" style="141" bestFit="1" customWidth="1"/>
    <col min="5383" max="5632" width="9.08984375" style="141"/>
    <col min="5633" max="5633" width="5.08984375" style="141" customWidth="1"/>
    <col min="5634" max="5634" width="72.08984375" style="141" customWidth="1"/>
    <col min="5635" max="5635" width="11" style="141" bestFit="1" customWidth="1"/>
    <col min="5636" max="5636" width="13.6328125" style="141" customWidth="1"/>
    <col min="5637" max="5637" width="14.08984375" style="141" bestFit="1" customWidth="1"/>
    <col min="5638" max="5638" width="15" style="141" bestFit="1" customWidth="1"/>
    <col min="5639" max="5888" width="9.08984375" style="141"/>
    <col min="5889" max="5889" width="5.08984375" style="141" customWidth="1"/>
    <col min="5890" max="5890" width="72.08984375" style="141" customWidth="1"/>
    <col min="5891" max="5891" width="11" style="141" bestFit="1" customWidth="1"/>
    <col min="5892" max="5892" width="13.6328125" style="141" customWidth="1"/>
    <col min="5893" max="5893" width="14.08984375" style="141" bestFit="1" customWidth="1"/>
    <col min="5894" max="5894" width="15" style="141" bestFit="1" customWidth="1"/>
    <col min="5895" max="6144" width="9.08984375" style="141"/>
    <col min="6145" max="6145" width="5.08984375" style="141" customWidth="1"/>
    <col min="6146" max="6146" width="72.08984375" style="141" customWidth="1"/>
    <col min="6147" max="6147" width="11" style="141" bestFit="1" customWidth="1"/>
    <col min="6148" max="6148" width="13.6328125" style="141" customWidth="1"/>
    <col min="6149" max="6149" width="14.08984375" style="141" bestFit="1" customWidth="1"/>
    <col min="6150" max="6150" width="15" style="141" bestFit="1" customWidth="1"/>
    <col min="6151" max="6400" width="9.08984375" style="141"/>
    <col min="6401" max="6401" width="5.08984375" style="141" customWidth="1"/>
    <col min="6402" max="6402" width="72.08984375" style="141" customWidth="1"/>
    <col min="6403" max="6403" width="11" style="141" bestFit="1" customWidth="1"/>
    <col min="6404" max="6404" width="13.6328125" style="141" customWidth="1"/>
    <col min="6405" max="6405" width="14.08984375" style="141" bestFit="1" customWidth="1"/>
    <col min="6406" max="6406" width="15" style="141" bestFit="1" customWidth="1"/>
    <col min="6407" max="6656" width="9.08984375" style="141"/>
    <col min="6657" max="6657" width="5.08984375" style="141" customWidth="1"/>
    <col min="6658" max="6658" width="72.08984375" style="141" customWidth="1"/>
    <col min="6659" max="6659" width="11" style="141" bestFit="1" customWidth="1"/>
    <col min="6660" max="6660" width="13.6328125" style="141" customWidth="1"/>
    <col min="6661" max="6661" width="14.08984375" style="141" bestFit="1" customWidth="1"/>
    <col min="6662" max="6662" width="15" style="141" bestFit="1" customWidth="1"/>
    <col min="6663" max="6912" width="9.08984375" style="141"/>
    <col min="6913" max="6913" width="5.08984375" style="141" customWidth="1"/>
    <col min="6914" max="6914" width="72.08984375" style="141" customWidth="1"/>
    <col min="6915" max="6915" width="11" style="141" bestFit="1" customWidth="1"/>
    <col min="6916" max="6916" width="13.6328125" style="141" customWidth="1"/>
    <col min="6917" max="6917" width="14.08984375" style="141" bestFit="1" customWidth="1"/>
    <col min="6918" max="6918" width="15" style="141" bestFit="1" customWidth="1"/>
    <col min="6919" max="7168" width="9.08984375" style="141"/>
    <col min="7169" max="7169" width="5.08984375" style="141" customWidth="1"/>
    <col min="7170" max="7170" width="72.08984375" style="141" customWidth="1"/>
    <col min="7171" max="7171" width="11" style="141" bestFit="1" customWidth="1"/>
    <col min="7172" max="7172" width="13.6328125" style="141" customWidth="1"/>
    <col min="7173" max="7173" width="14.08984375" style="141" bestFit="1" customWidth="1"/>
    <col min="7174" max="7174" width="15" style="141" bestFit="1" customWidth="1"/>
    <col min="7175" max="7424" width="9.08984375" style="141"/>
    <col min="7425" max="7425" width="5.08984375" style="141" customWidth="1"/>
    <col min="7426" max="7426" width="72.08984375" style="141" customWidth="1"/>
    <col min="7427" max="7427" width="11" style="141" bestFit="1" customWidth="1"/>
    <col min="7428" max="7428" width="13.6328125" style="141" customWidth="1"/>
    <col min="7429" max="7429" width="14.08984375" style="141" bestFit="1" customWidth="1"/>
    <col min="7430" max="7430" width="15" style="141" bestFit="1" customWidth="1"/>
    <col min="7431" max="7680" width="9.08984375" style="141"/>
    <col min="7681" max="7681" width="5.08984375" style="141" customWidth="1"/>
    <col min="7682" max="7682" width="72.08984375" style="141" customWidth="1"/>
    <col min="7683" max="7683" width="11" style="141" bestFit="1" customWidth="1"/>
    <col min="7684" max="7684" width="13.6328125" style="141" customWidth="1"/>
    <col min="7685" max="7685" width="14.08984375" style="141" bestFit="1" customWidth="1"/>
    <col min="7686" max="7686" width="15" style="141" bestFit="1" customWidth="1"/>
    <col min="7687" max="7936" width="9.08984375" style="141"/>
    <col min="7937" max="7937" width="5.08984375" style="141" customWidth="1"/>
    <col min="7938" max="7938" width="72.08984375" style="141" customWidth="1"/>
    <col min="7939" max="7939" width="11" style="141" bestFit="1" customWidth="1"/>
    <col min="7940" max="7940" width="13.6328125" style="141" customWidth="1"/>
    <col min="7941" max="7941" width="14.08984375" style="141" bestFit="1" customWidth="1"/>
    <col min="7942" max="7942" width="15" style="141" bestFit="1" customWidth="1"/>
    <col min="7943" max="8192" width="9.08984375" style="141"/>
    <col min="8193" max="8193" width="5.08984375" style="141" customWidth="1"/>
    <col min="8194" max="8194" width="72.08984375" style="141" customWidth="1"/>
    <col min="8195" max="8195" width="11" style="141" bestFit="1" customWidth="1"/>
    <col min="8196" max="8196" width="13.6328125" style="141" customWidth="1"/>
    <col min="8197" max="8197" width="14.08984375" style="141" bestFit="1" customWidth="1"/>
    <col min="8198" max="8198" width="15" style="141" bestFit="1" customWidth="1"/>
    <col min="8199" max="8448" width="9.08984375" style="141"/>
    <col min="8449" max="8449" width="5.08984375" style="141" customWidth="1"/>
    <col min="8450" max="8450" width="72.08984375" style="141" customWidth="1"/>
    <col min="8451" max="8451" width="11" style="141" bestFit="1" customWidth="1"/>
    <col min="8452" max="8452" width="13.6328125" style="141" customWidth="1"/>
    <col min="8453" max="8453" width="14.08984375" style="141" bestFit="1" customWidth="1"/>
    <col min="8454" max="8454" width="15" style="141" bestFit="1" customWidth="1"/>
    <col min="8455" max="8704" width="9.08984375" style="141"/>
    <col min="8705" max="8705" width="5.08984375" style="141" customWidth="1"/>
    <col min="8706" max="8706" width="72.08984375" style="141" customWidth="1"/>
    <col min="8707" max="8707" width="11" style="141" bestFit="1" customWidth="1"/>
    <col min="8708" max="8708" width="13.6328125" style="141" customWidth="1"/>
    <col min="8709" max="8709" width="14.08984375" style="141" bestFit="1" customWidth="1"/>
    <col min="8710" max="8710" width="15" style="141" bestFit="1" customWidth="1"/>
    <col min="8711" max="8960" width="9.08984375" style="141"/>
    <col min="8961" max="8961" width="5.08984375" style="141" customWidth="1"/>
    <col min="8962" max="8962" width="72.08984375" style="141" customWidth="1"/>
    <col min="8963" max="8963" width="11" style="141" bestFit="1" customWidth="1"/>
    <col min="8964" max="8964" width="13.6328125" style="141" customWidth="1"/>
    <col min="8965" max="8965" width="14.08984375" style="141" bestFit="1" customWidth="1"/>
    <col min="8966" max="8966" width="15" style="141" bestFit="1" customWidth="1"/>
    <col min="8967" max="9216" width="9.08984375" style="141"/>
    <col min="9217" max="9217" width="5.08984375" style="141" customWidth="1"/>
    <col min="9218" max="9218" width="72.08984375" style="141" customWidth="1"/>
    <col min="9219" max="9219" width="11" style="141" bestFit="1" customWidth="1"/>
    <col min="9220" max="9220" width="13.6328125" style="141" customWidth="1"/>
    <col min="9221" max="9221" width="14.08984375" style="141" bestFit="1" customWidth="1"/>
    <col min="9222" max="9222" width="15" style="141" bestFit="1" customWidth="1"/>
    <col min="9223" max="9472" width="9.08984375" style="141"/>
    <col min="9473" max="9473" width="5.08984375" style="141" customWidth="1"/>
    <col min="9474" max="9474" width="72.08984375" style="141" customWidth="1"/>
    <col min="9475" max="9475" width="11" style="141" bestFit="1" customWidth="1"/>
    <col min="9476" max="9476" width="13.6328125" style="141" customWidth="1"/>
    <col min="9477" max="9477" width="14.08984375" style="141" bestFit="1" customWidth="1"/>
    <col min="9478" max="9478" width="15" style="141" bestFit="1" customWidth="1"/>
    <col min="9479" max="9728" width="9.08984375" style="141"/>
    <col min="9729" max="9729" width="5.08984375" style="141" customWidth="1"/>
    <col min="9730" max="9730" width="72.08984375" style="141" customWidth="1"/>
    <col min="9731" max="9731" width="11" style="141" bestFit="1" customWidth="1"/>
    <col min="9732" max="9732" width="13.6328125" style="141" customWidth="1"/>
    <col min="9733" max="9733" width="14.08984375" style="141" bestFit="1" customWidth="1"/>
    <col min="9734" max="9734" width="15" style="141" bestFit="1" customWidth="1"/>
    <col min="9735" max="9984" width="9.08984375" style="141"/>
    <col min="9985" max="9985" width="5.08984375" style="141" customWidth="1"/>
    <col min="9986" max="9986" width="72.08984375" style="141" customWidth="1"/>
    <col min="9987" max="9987" width="11" style="141" bestFit="1" customWidth="1"/>
    <col min="9988" max="9988" width="13.6328125" style="141" customWidth="1"/>
    <col min="9989" max="9989" width="14.08984375" style="141" bestFit="1" customWidth="1"/>
    <col min="9990" max="9990" width="15" style="141" bestFit="1" customWidth="1"/>
    <col min="9991" max="10240" width="9.08984375" style="141"/>
    <col min="10241" max="10241" width="5.08984375" style="141" customWidth="1"/>
    <col min="10242" max="10242" width="72.08984375" style="141" customWidth="1"/>
    <col min="10243" max="10243" width="11" style="141" bestFit="1" customWidth="1"/>
    <col min="10244" max="10244" width="13.6328125" style="141" customWidth="1"/>
    <col min="10245" max="10245" width="14.08984375" style="141" bestFit="1" customWidth="1"/>
    <col min="10246" max="10246" width="15" style="141" bestFit="1" customWidth="1"/>
    <col min="10247" max="10496" width="9.08984375" style="141"/>
    <col min="10497" max="10497" width="5.08984375" style="141" customWidth="1"/>
    <col min="10498" max="10498" width="72.08984375" style="141" customWidth="1"/>
    <col min="10499" max="10499" width="11" style="141" bestFit="1" customWidth="1"/>
    <col min="10500" max="10500" width="13.6328125" style="141" customWidth="1"/>
    <col min="10501" max="10501" width="14.08984375" style="141" bestFit="1" customWidth="1"/>
    <col min="10502" max="10502" width="15" style="141" bestFit="1" customWidth="1"/>
    <col min="10503" max="10752" width="9.08984375" style="141"/>
    <col min="10753" max="10753" width="5.08984375" style="141" customWidth="1"/>
    <col min="10754" max="10754" width="72.08984375" style="141" customWidth="1"/>
    <col min="10755" max="10755" width="11" style="141" bestFit="1" customWidth="1"/>
    <col min="10756" max="10756" width="13.6328125" style="141" customWidth="1"/>
    <col min="10757" max="10757" width="14.08984375" style="141" bestFit="1" customWidth="1"/>
    <col min="10758" max="10758" width="15" style="141" bestFit="1" customWidth="1"/>
    <col min="10759" max="11008" width="9.08984375" style="141"/>
    <col min="11009" max="11009" width="5.08984375" style="141" customWidth="1"/>
    <col min="11010" max="11010" width="72.08984375" style="141" customWidth="1"/>
    <col min="11011" max="11011" width="11" style="141" bestFit="1" customWidth="1"/>
    <col min="11012" max="11012" width="13.6328125" style="141" customWidth="1"/>
    <col min="11013" max="11013" width="14.08984375" style="141" bestFit="1" customWidth="1"/>
    <col min="11014" max="11014" width="15" style="141" bestFit="1" customWidth="1"/>
    <col min="11015" max="11264" width="9.08984375" style="141"/>
    <col min="11265" max="11265" width="5.08984375" style="141" customWidth="1"/>
    <col min="11266" max="11266" width="72.08984375" style="141" customWidth="1"/>
    <col min="11267" max="11267" width="11" style="141" bestFit="1" customWidth="1"/>
    <col min="11268" max="11268" width="13.6328125" style="141" customWidth="1"/>
    <col min="11269" max="11269" width="14.08984375" style="141" bestFit="1" customWidth="1"/>
    <col min="11270" max="11270" width="15" style="141" bestFit="1" customWidth="1"/>
    <col min="11271" max="11520" width="9.08984375" style="141"/>
    <col min="11521" max="11521" width="5.08984375" style="141" customWidth="1"/>
    <col min="11522" max="11522" width="72.08984375" style="141" customWidth="1"/>
    <col min="11523" max="11523" width="11" style="141" bestFit="1" customWidth="1"/>
    <col min="11524" max="11524" width="13.6328125" style="141" customWidth="1"/>
    <col min="11525" max="11525" width="14.08984375" style="141" bestFit="1" customWidth="1"/>
    <col min="11526" max="11526" width="15" style="141" bestFit="1" customWidth="1"/>
    <col min="11527" max="11776" width="9.08984375" style="141"/>
    <col min="11777" max="11777" width="5.08984375" style="141" customWidth="1"/>
    <col min="11778" max="11778" width="72.08984375" style="141" customWidth="1"/>
    <col min="11779" max="11779" width="11" style="141" bestFit="1" customWidth="1"/>
    <col min="11780" max="11780" width="13.6328125" style="141" customWidth="1"/>
    <col min="11781" max="11781" width="14.08984375" style="141" bestFit="1" customWidth="1"/>
    <col min="11782" max="11782" width="15" style="141" bestFit="1" customWidth="1"/>
    <col min="11783" max="12032" width="9.08984375" style="141"/>
    <col min="12033" max="12033" width="5.08984375" style="141" customWidth="1"/>
    <col min="12034" max="12034" width="72.08984375" style="141" customWidth="1"/>
    <col min="12035" max="12035" width="11" style="141" bestFit="1" customWidth="1"/>
    <col min="12036" max="12036" width="13.6328125" style="141" customWidth="1"/>
    <col min="12037" max="12037" width="14.08984375" style="141" bestFit="1" customWidth="1"/>
    <col min="12038" max="12038" width="15" style="141" bestFit="1" customWidth="1"/>
    <col min="12039" max="12288" width="9.08984375" style="141"/>
    <col min="12289" max="12289" width="5.08984375" style="141" customWidth="1"/>
    <col min="12290" max="12290" width="72.08984375" style="141" customWidth="1"/>
    <col min="12291" max="12291" width="11" style="141" bestFit="1" customWidth="1"/>
    <col min="12292" max="12292" width="13.6328125" style="141" customWidth="1"/>
    <col min="12293" max="12293" width="14.08984375" style="141" bestFit="1" customWidth="1"/>
    <col min="12294" max="12294" width="15" style="141" bestFit="1" customWidth="1"/>
    <col min="12295" max="12544" width="9.08984375" style="141"/>
    <col min="12545" max="12545" width="5.08984375" style="141" customWidth="1"/>
    <col min="12546" max="12546" width="72.08984375" style="141" customWidth="1"/>
    <col min="12547" max="12547" width="11" style="141" bestFit="1" customWidth="1"/>
    <col min="12548" max="12548" width="13.6328125" style="141" customWidth="1"/>
    <col min="12549" max="12549" width="14.08984375" style="141" bestFit="1" customWidth="1"/>
    <col min="12550" max="12550" width="15" style="141" bestFit="1" customWidth="1"/>
    <col min="12551" max="12800" width="9.08984375" style="141"/>
    <col min="12801" max="12801" width="5.08984375" style="141" customWidth="1"/>
    <col min="12802" max="12802" width="72.08984375" style="141" customWidth="1"/>
    <col min="12803" max="12803" width="11" style="141" bestFit="1" customWidth="1"/>
    <col min="12804" max="12804" width="13.6328125" style="141" customWidth="1"/>
    <col min="12805" max="12805" width="14.08984375" style="141" bestFit="1" customWidth="1"/>
    <col min="12806" max="12806" width="15" style="141" bestFit="1" customWidth="1"/>
    <col min="12807" max="13056" width="9.08984375" style="141"/>
    <col min="13057" max="13057" width="5.08984375" style="141" customWidth="1"/>
    <col min="13058" max="13058" width="72.08984375" style="141" customWidth="1"/>
    <col min="13059" max="13059" width="11" style="141" bestFit="1" customWidth="1"/>
    <col min="13060" max="13060" width="13.6328125" style="141" customWidth="1"/>
    <col min="13061" max="13061" width="14.08984375" style="141" bestFit="1" customWidth="1"/>
    <col min="13062" max="13062" width="15" style="141" bestFit="1" customWidth="1"/>
    <col min="13063" max="13312" width="9.08984375" style="141"/>
    <col min="13313" max="13313" width="5.08984375" style="141" customWidth="1"/>
    <col min="13314" max="13314" width="72.08984375" style="141" customWidth="1"/>
    <col min="13315" max="13315" width="11" style="141" bestFit="1" customWidth="1"/>
    <col min="13316" max="13316" width="13.6328125" style="141" customWidth="1"/>
    <col min="13317" max="13317" width="14.08984375" style="141" bestFit="1" customWidth="1"/>
    <col min="13318" max="13318" width="15" style="141" bestFit="1" customWidth="1"/>
    <col min="13319" max="13568" width="9.08984375" style="141"/>
    <col min="13569" max="13569" width="5.08984375" style="141" customWidth="1"/>
    <col min="13570" max="13570" width="72.08984375" style="141" customWidth="1"/>
    <col min="13571" max="13571" width="11" style="141" bestFit="1" customWidth="1"/>
    <col min="13572" max="13572" width="13.6328125" style="141" customWidth="1"/>
    <col min="13573" max="13573" width="14.08984375" style="141" bestFit="1" customWidth="1"/>
    <col min="13574" max="13574" width="15" style="141" bestFit="1" customWidth="1"/>
    <col min="13575" max="13824" width="9.08984375" style="141"/>
    <col min="13825" max="13825" width="5.08984375" style="141" customWidth="1"/>
    <col min="13826" max="13826" width="72.08984375" style="141" customWidth="1"/>
    <col min="13827" max="13827" width="11" style="141" bestFit="1" customWidth="1"/>
    <col min="13828" max="13828" width="13.6328125" style="141" customWidth="1"/>
    <col min="13829" max="13829" width="14.08984375" style="141" bestFit="1" customWidth="1"/>
    <col min="13830" max="13830" width="15" style="141" bestFit="1" customWidth="1"/>
    <col min="13831" max="14080" width="9.08984375" style="141"/>
    <col min="14081" max="14081" width="5.08984375" style="141" customWidth="1"/>
    <col min="14082" max="14082" width="72.08984375" style="141" customWidth="1"/>
    <col min="14083" max="14083" width="11" style="141" bestFit="1" customWidth="1"/>
    <col min="14084" max="14084" width="13.6328125" style="141" customWidth="1"/>
    <col min="14085" max="14085" width="14.08984375" style="141" bestFit="1" customWidth="1"/>
    <col min="14086" max="14086" width="15" style="141" bestFit="1" customWidth="1"/>
    <col min="14087" max="14336" width="9.08984375" style="141"/>
    <col min="14337" max="14337" width="5.08984375" style="141" customWidth="1"/>
    <col min="14338" max="14338" width="72.08984375" style="141" customWidth="1"/>
    <col min="14339" max="14339" width="11" style="141" bestFit="1" customWidth="1"/>
    <col min="14340" max="14340" width="13.6328125" style="141" customWidth="1"/>
    <col min="14341" max="14341" width="14.08984375" style="141" bestFit="1" customWidth="1"/>
    <col min="14342" max="14342" width="15" style="141" bestFit="1" customWidth="1"/>
    <col min="14343" max="14592" width="9.08984375" style="141"/>
    <col min="14593" max="14593" width="5.08984375" style="141" customWidth="1"/>
    <col min="14594" max="14594" width="72.08984375" style="141" customWidth="1"/>
    <col min="14595" max="14595" width="11" style="141" bestFit="1" customWidth="1"/>
    <col min="14596" max="14596" width="13.6328125" style="141" customWidth="1"/>
    <col min="14597" max="14597" width="14.08984375" style="141" bestFit="1" customWidth="1"/>
    <col min="14598" max="14598" width="15" style="141" bestFit="1" customWidth="1"/>
    <col min="14599" max="14848" width="9.08984375" style="141"/>
    <col min="14849" max="14849" width="5.08984375" style="141" customWidth="1"/>
    <col min="14850" max="14850" width="72.08984375" style="141" customWidth="1"/>
    <col min="14851" max="14851" width="11" style="141" bestFit="1" customWidth="1"/>
    <col min="14852" max="14852" width="13.6328125" style="141" customWidth="1"/>
    <col min="14853" max="14853" width="14.08984375" style="141" bestFit="1" customWidth="1"/>
    <col min="14854" max="14854" width="15" style="141" bestFit="1" customWidth="1"/>
    <col min="14855" max="15104" width="9.08984375" style="141"/>
    <col min="15105" max="15105" width="5.08984375" style="141" customWidth="1"/>
    <col min="15106" max="15106" width="72.08984375" style="141" customWidth="1"/>
    <col min="15107" max="15107" width="11" style="141" bestFit="1" customWidth="1"/>
    <col min="15108" max="15108" width="13.6328125" style="141" customWidth="1"/>
    <col min="15109" max="15109" width="14.08984375" style="141" bestFit="1" customWidth="1"/>
    <col min="15110" max="15110" width="15" style="141" bestFit="1" customWidth="1"/>
    <col min="15111" max="15360" width="9.08984375" style="141"/>
    <col min="15361" max="15361" width="5.08984375" style="141" customWidth="1"/>
    <col min="15362" max="15362" width="72.08984375" style="141" customWidth="1"/>
    <col min="15363" max="15363" width="11" style="141" bestFit="1" customWidth="1"/>
    <col min="15364" max="15364" width="13.6328125" style="141" customWidth="1"/>
    <col min="15365" max="15365" width="14.08984375" style="141" bestFit="1" customWidth="1"/>
    <col min="15366" max="15366" width="15" style="141" bestFit="1" customWidth="1"/>
    <col min="15367" max="15616" width="9.08984375" style="141"/>
    <col min="15617" max="15617" width="5.08984375" style="141" customWidth="1"/>
    <col min="15618" max="15618" width="72.08984375" style="141" customWidth="1"/>
    <col min="15619" max="15619" width="11" style="141" bestFit="1" customWidth="1"/>
    <col min="15620" max="15620" width="13.6328125" style="141" customWidth="1"/>
    <col min="15621" max="15621" width="14.08984375" style="141" bestFit="1" customWidth="1"/>
    <col min="15622" max="15622" width="15" style="141" bestFit="1" customWidth="1"/>
    <col min="15623" max="15872" width="9.08984375" style="141"/>
    <col min="15873" max="15873" width="5.08984375" style="141" customWidth="1"/>
    <col min="15874" max="15874" width="72.08984375" style="141" customWidth="1"/>
    <col min="15875" max="15875" width="11" style="141" bestFit="1" customWidth="1"/>
    <col min="15876" max="15876" width="13.6328125" style="141" customWidth="1"/>
    <col min="15877" max="15877" width="14.08984375" style="141" bestFit="1" customWidth="1"/>
    <col min="15878" max="15878" width="15" style="141" bestFit="1" customWidth="1"/>
    <col min="15879" max="16128" width="9.08984375" style="141"/>
    <col min="16129" max="16129" width="5.08984375" style="141" customWidth="1"/>
    <col min="16130" max="16130" width="72.08984375" style="141" customWidth="1"/>
    <col min="16131" max="16131" width="11" style="141" bestFit="1" customWidth="1"/>
    <col min="16132" max="16132" width="13.6328125" style="141" customWidth="1"/>
    <col min="16133" max="16133" width="14.08984375" style="141" bestFit="1" customWidth="1"/>
    <col min="16134" max="16134" width="15" style="141" bestFit="1" customWidth="1"/>
    <col min="16135" max="16384" width="9.08984375" style="141"/>
  </cols>
  <sheetData>
    <row r="1" spans="1:6" ht="47.25" customHeight="1" thickBot="1" x14ac:dyDescent="0.3">
      <c r="A1" s="324" t="s">
        <v>247</v>
      </c>
      <c r="B1" s="325"/>
      <c r="C1" s="325"/>
      <c r="D1" s="325"/>
      <c r="E1" s="325"/>
      <c r="F1" s="326"/>
    </row>
    <row r="2" spans="1:6" ht="20.25" customHeight="1" thickBot="1" x14ac:dyDescent="0.3">
      <c r="A2" s="327" t="s">
        <v>248</v>
      </c>
      <c r="B2" s="328"/>
      <c r="C2" s="328"/>
      <c r="D2" s="328"/>
      <c r="E2" s="328"/>
      <c r="F2" s="329"/>
    </row>
    <row r="3" spans="1:6" ht="43.5" customHeight="1" thickBot="1" x14ac:dyDescent="0.3">
      <c r="A3" s="142" t="s">
        <v>249</v>
      </c>
      <c r="B3" s="143" t="s">
        <v>250</v>
      </c>
      <c r="C3" s="144" t="s">
        <v>251</v>
      </c>
      <c r="D3" s="144" t="s">
        <v>252</v>
      </c>
      <c r="E3" s="144" t="s">
        <v>253</v>
      </c>
      <c r="F3" s="145" t="s">
        <v>254</v>
      </c>
    </row>
    <row r="4" spans="1:6" s="146" customFormat="1" ht="20.25" customHeight="1" thickBot="1" x14ac:dyDescent="0.4">
      <c r="A4" s="330" t="s">
        <v>255</v>
      </c>
      <c r="B4" s="331"/>
      <c r="C4" s="331"/>
      <c r="D4" s="331"/>
      <c r="E4" s="331"/>
      <c r="F4" s="332"/>
    </row>
    <row r="5" spans="1:6" s="146" customFormat="1" ht="20.25" customHeight="1" thickBot="1" x14ac:dyDescent="0.4">
      <c r="A5" s="147"/>
      <c r="B5" s="330" t="s">
        <v>256</v>
      </c>
      <c r="C5" s="333"/>
      <c r="D5" s="333"/>
      <c r="E5" s="333"/>
      <c r="F5" s="334"/>
    </row>
    <row r="6" spans="1:6" s="146" customFormat="1" ht="15.9" customHeight="1" x14ac:dyDescent="0.35">
      <c r="A6" s="316">
        <v>1</v>
      </c>
      <c r="B6" s="148" t="s">
        <v>257</v>
      </c>
      <c r="C6" s="318" t="s">
        <v>106</v>
      </c>
      <c r="D6" s="320">
        <v>40</v>
      </c>
      <c r="E6" s="322"/>
      <c r="F6" s="313">
        <f>D6*E6</f>
        <v>0</v>
      </c>
    </row>
    <row r="7" spans="1:6" s="146" customFormat="1" ht="15.9" customHeight="1" thickBot="1" x14ac:dyDescent="0.4">
      <c r="A7" s="317"/>
      <c r="B7" s="149" t="s">
        <v>258</v>
      </c>
      <c r="C7" s="319"/>
      <c r="D7" s="321"/>
      <c r="E7" s="323"/>
      <c r="F7" s="314"/>
    </row>
    <row r="8" spans="1:6" s="146" customFormat="1" ht="25" x14ac:dyDescent="0.35">
      <c r="A8" s="316">
        <v>2</v>
      </c>
      <c r="B8" s="148" t="s">
        <v>259</v>
      </c>
      <c r="C8" s="318" t="s">
        <v>260</v>
      </c>
      <c r="D8" s="320">
        <v>1</v>
      </c>
      <c r="E8" s="322"/>
      <c r="F8" s="313">
        <f>D8*E8</f>
        <v>0</v>
      </c>
    </row>
    <row r="9" spans="1:6" s="146" customFormat="1" ht="42.75" customHeight="1" thickBot="1" x14ac:dyDescent="0.4">
      <c r="A9" s="317"/>
      <c r="B9" s="149" t="s">
        <v>261</v>
      </c>
      <c r="C9" s="319"/>
      <c r="D9" s="321"/>
      <c r="E9" s="323"/>
      <c r="F9" s="314"/>
    </row>
    <row r="10" spans="1:6" s="146" customFormat="1" ht="35.25" customHeight="1" x14ac:dyDescent="0.35">
      <c r="A10" s="316">
        <v>3</v>
      </c>
      <c r="B10" s="148" t="s">
        <v>262</v>
      </c>
      <c r="C10" s="318" t="s">
        <v>260</v>
      </c>
      <c r="D10" s="320">
        <v>1</v>
      </c>
      <c r="E10" s="322"/>
      <c r="F10" s="313">
        <f>D10*E10</f>
        <v>0</v>
      </c>
    </row>
    <row r="11" spans="1:6" s="146" customFormat="1" ht="36" customHeight="1" thickBot="1" x14ac:dyDescent="0.4">
      <c r="A11" s="317"/>
      <c r="B11" s="149" t="s">
        <v>263</v>
      </c>
      <c r="C11" s="319"/>
      <c r="D11" s="321"/>
      <c r="E11" s="323"/>
      <c r="F11" s="314"/>
    </row>
    <row r="12" spans="1:6" s="146" customFormat="1" ht="30" customHeight="1" x14ac:dyDescent="0.35">
      <c r="A12" s="316">
        <v>4</v>
      </c>
      <c r="B12" s="148" t="s">
        <v>264</v>
      </c>
      <c r="C12" s="318" t="s">
        <v>106</v>
      </c>
      <c r="D12" s="320">
        <v>52</v>
      </c>
      <c r="E12" s="322"/>
      <c r="F12" s="313">
        <f>D12*E12</f>
        <v>0</v>
      </c>
    </row>
    <row r="13" spans="1:6" s="146" customFormat="1" ht="32" customHeight="1" thickBot="1" x14ac:dyDescent="0.4">
      <c r="A13" s="317"/>
      <c r="B13" s="149" t="s">
        <v>265</v>
      </c>
      <c r="C13" s="319"/>
      <c r="D13" s="321"/>
      <c r="E13" s="323"/>
      <c r="F13" s="314"/>
    </row>
    <row r="14" spans="1:6" ht="30" customHeight="1" x14ac:dyDescent="0.25">
      <c r="A14" s="316">
        <v>5</v>
      </c>
      <c r="B14" s="148" t="s">
        <v>266</v>
      </c>
      <c r="C14" s="318" t="s">
        <v>106</v>
      </c>
      <c r="D14" s="320">
        <v>154</v>
      </c>
      <c r="E14" s="322"/>
      <c r="F14" s="313">
        <f>D14*E14</f>
        <v>0</v>
      </c>
    </row>
    <row r="15" spans="1:6" ht="34.25" customHeight="1" thickBot="1" x14ac:dyDescent="0.3">
      <c r="A15" s="317"/>
      <c r="B15" s="149" t="s">
        <v>267</v>
      </c>
      <c r="C15" s="319"/>
      <c r="D15" s="321"/>
      <c r="E15" s="323"/>
      <c r="F15" s="314"/>
    </row>
    <row r="16" spans="1:6" ht="30" customHeight="1" x14ac:dyDescent="0.25">
      <c r="A16" s="316">
        <v>6</v>
      </c>
      <c r="B16" s="148" t="s">
        <v>268</v>
      </c>
      <c r="C16" s="318" t="s">
        <v>269</v>
      </c>
      <c r="D16" s="320">
        <v>23</v>
      </c>
      <c r="E16" s="322"/>
      <c r="F16" s="313">
        <f>D16*E16</f>
        <v>0</v>
      </c>
    </row>
    <row r="17" spans="1:6" ht="30" customHeight="1" thickBot="1" x14ac:dyDescent="0.3">
      <c r="A17" s="317"/>
      <c r="B17" s="149" t="s">
        <v>270</v>
      </c>
      <c r="C17" s="319"/>
      <c r="D17" s="321"/>
      <c r="E17" s="323"/>
      <c r="F17" s="314"/>
    </row>
    <row r="18" spans="1:6" ht="30" customHeight="1" x14ac:dyDescent="0.25">
      <c r="A18" s="316">
        <v>7</v>
      </c>
      <c r="B18" s="148" t="s">
        <v>271</v>
      </c>
      <c r="C18" s="318" t="s">
        <v>260</v>
      </c>
      <c r="D18" s="320">
        <v>4</v>
      </c>
      <c r="E18" s="322"/>
      <c r="F18" s="313">
        <f>D18*E18</f>
        <v>0</v>
      </c>
    </row>
    <row r="19" spans="1:6" ht="30" customHeight="1" thickBot="1" x14ac:dyDescent="0.3">
      <c r="A19" s="317"/>
      <c r="B19" s="149" t="s">
        <v>272</v>
      </c>
      <c r="C19" s="319"/>
      <c r="D19" s="321"/>
      <c r="E19" s="323"/>
      <c r="F19" s="314"/>
    </row>
    <row r="20" spans="1:6" ht="30" customHeight="1" x14ac:dyDescent="0.25">
      <c r="A20" s="316">
        <v>8</v>
      </c>
      <c r="B20" s="148" t="s">
        <v>273</v>
      </c>
      <c r="C20" s="318" t="s">
        <v>260</v>
      </c>
      <c r="D20" s="320">
        <v>5</v>
      </c>
      <c r="E20" s="322"/>
      <c r="F20" s="313">
        <f>D20*E20</f>
        <v>0</v>
      </c>
    </row>
    <row r="21" spans="1:6" ht="30" customHeight="1" thickBot="1" x14ac:dyDescent="0.3">
      <c r="A21" s="317"/>
      <c r="B21" s="149" t="s">
        <v>274</v>
      </c>
      <c r="C21" s="319"/>
      <c r="D21" s="321"/>
      <c r="E21" s="323"/>
      <c r="F21" s="314"/>
    </row>
    <row r="22" spans="1:6" ht="30" customHeight="1" x14ac:dyDescent="0.25">
      <c r="A22" s="316">
        <v>9</v>
      </c>
      <c r="B22" s="148" t="s">
        <v>275</v>
      </c>
      <c r="C22" s="318" t="s">
        <v>276</v>
      </c>
      <c r="D22" s="320">
        <v>9</v>
      </c>
      <c r="E22" s="322"/>
      <c r="F22" s="313">
        <f>D22*E22</f>
        <v>0</v>
      </c>
    </row>
    <row r="23" spans="1:6" ht="31.25" customHeight="1" thickBot="1" x14ac:dyDescent="0.3">
      <c r="A23" s="317"/>
      <c r="B23" s="149" t="s">
        <v>277</v>
      </c>
      <c r="C23" s="319"/>
      <c r="D23" s="321"/>
      <c r="E23" s="323"/>
      <c r="F23" s="314"/>
    </row>
    <row r="24" spans="1:6" ht="15.9" customHeight="1" x14ac:dyDescent="0.25">
      <c r="A24" s="316">
        <v>10</v>
      </c>
      <c r="B24" s="148" t="s">
        <v>278</v>
      </c>
      <c r="C24" s="318" t="s">
        <v>279</v>
      </c>
      <c r="D24" s="320">
        <v>20</v>
      </c>
      <c r="E24" s="322"/>
      <c r="F24" s="313">
        <f>D24*E24</f>
        <v>0</v>
      </c>
    </row>
    <row r="25" spans="1:6" ht="15.9" customHeight="1" thickBot="1" x14ac:dyDescent="0.3">
      <c r="A25" s="317"/>
      <c r="B25" s="149" t="s">
        <v>280</v>
      </c>
      <c r="C25" s="319"/>
      <c r="D25" s="321"/>
      <c r="E25" s="323"/>
      <c r="F25" s="314"/>
    </row>
    <row r="26" spans="1:6" ht="17.399999999999999" customHeight="1" x14ac:dyDescent="0.25">
      <c r="A26" s="316">
        <v>11</v>
      </c>
      <c r="B26" s="148" t="s">
        <v>281</v>
      </c>
      <c r="C26" s="318" t="s">
        <v>279</v>
      </c>
      <c r="D26" s="320">
        <v>1</v>
      </c>
      <c r="E26" s="322"/>
      <c r="F26" s="313">
        <f>D26*E26</f>
        <v>0</v>
      </c>
    </row>
    <row r="27" spans="1:6" ht="17.399999999999999" customHeight="1" thickBot="1" x14ac:dyDescent="0.3">
      <c r="A27" s="317"/>
      <c r="B27" s="149" t="s">
        <v>282</v>
      </c>
      <c r="C27" s="319"/>
      <c r="D27" s="321"/>
      <c r="E27" s="323"/>
      <c r="F27" s="314"/>
    </row>
    <row r="28" spans="1:6" ht="24" customHeight="1" x14ac:dyDescent="0.25">
      <c r="A28" s="316">
        <v>12</v>
      </c>
      <c r="B28" s="148" t="s">
        <v>283</v>
      </c>
      <c r="C28" s="318" t="s">
        <v>284</v>
      </c>
      <c r="D28" s="320">
        <v>1</v>
      </c>
      <c r="E28" s="322"/>
      <c r="F28" s="313">
        <f>D28*E28</f>
        <v>0</v>
      </c>
    </row>
    <row r="29" spans="1:6" ht="28.25" customHeight="1" thickBot="1" x14ac:dyDescent="0.3">
      <c r="A29" s="317"/>
      <c r="B29" s="149" t="s">
        <v>285</v>
      </c>
      <c r="C29" s="319"/>
      <c r="D29" s="321"/>
      <c r="E29" s="323"/>
      <c r="F29" s="314"/>
    </row>
    <row r="30" spans="1:6" ht="25.5" customHeight="1" thickBot="1" x14ac:dyDescent="0.3">
      <c r="A30" s="150"/>
      <c r="B30" s="151"/>
      <c r="C30" s="150"/>
      <c r="D30" s="152"/>
      <c r="E30" s="152"/>
      <c r="F30" s="153"/>
    </row>
    <row r="31" spans="1:6" ht="15.75" customHeight="1" thickBot="1" x14ac:dyDescent="0.4">
      <c r="A31" s="315" t="s">
        <v>286</v>
      </c>
      <c r="B31" s="315"/>
      <c r="C31" s="315"/>
      <c r="D31" s="315"/>
      <c r="E31" s="315"/>
      <c r="F31" s="154">
        <f>SUM(F6:F28)</f>
        <v>0</v>
      </c>
    </row>
    <row r="33" ht="12.75" hidden="1" customHeight="1" x14ac:dyDescent="0.25"/>
    <row r="34" ht="12.75" hidden="1" customHeight="1" x14ac:dyDescent="0.25"/>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9153-0F6F-40B4-BF27-0156D0597B2E}">
  <sheetPr>
    <tabColor rgb="FF92D050"/>
  </sheetPr>
  <dimension ref="A1:G76"/>
  <sheetViews>
    <sheetView topLeftCell="A67" zoomScaleNormal="100" workbookViewId="0">
      <selection activeCell="I6" sqref="I6"/>
    </sheetView>
  </sheetViews>
  <sheetFormatPr defaultColWidth="9.08984375" defaultRowHeight="12.5" x14ac:dyDescent="0.25"/>
  <cols>
    <col min="1" max="1" width="9.08984375" style="169"/>
    <col min="2" max="2" width="78.453125" style="169" bestFit="1" customWidth="1"/>
    <col min="3" max="3" width="9.08984375" style="169"/>
    <col min="4" max="4" width="9.08984375" style="170"/>
    <col min="5" max="5" width="10.08984375" style="171" bestFit="1" customWidth="1"/>
    <col min="6" max="6" width="18.36328125" style="172" customWidth="1"/>
    <col min="7" max="257" width="9.08984375" style="165"/>
    <col min="258" max="258" width="78.453125" style="165" bestFit="1" customWidth="1"/>
    <col min="259" max="260" width="9.08984375" style="165"/>
    <col min="261" max="261" width="10.08984375" style="165" bestFit="1" customWidth="1"/>
    <col min="262" max="262" width="18.36328125" style="165" customWidth="1"/>
    <col min="263" max="513" width="9.08984375" style="165"/>
    <col min="514" max="514" width="78.453125" style="165" bestFit="1" customWidth="1"/>
    <col min="515" max="516" width="9.08984375" style="165"/>
    <col min="517" max="517" width="10.08984375" style="165" bestFit="1" customWidth="1"/>
    <col min="518" max="518" width="18.36328125" style="165" customWidth="1"/>
    <col min="519" max="769" width="9.08984375" style="165"/>
    <col min="770" max="770" width="78.453125" style="165" bestFit="1" customWidth="1"/>
    <col min="771" max="772" width="9.08984375" style="165"/>
    <col min="773" max="773" width="10.08984375" style="165" bestFit="1" customWidth="1"/>
    <col min="774" max="774" width="18.36328125" style="165" customWidth="1"/>
    <col min="775" max="1025" width="9.08984375" style="165"/>
    <col min="1026" max="1026" width="78.453125" style="165" bestFit="1" customWidth="1"/>
    <col min="1027" max="1028" width="9.08984375" style="165"/>
    <col min="1029" max="1029" width="10.08984375" style="165" bestFit="1" customWidth="1"/>
    <col min="1030" max="1030" width="18.36328125" style="165" customWidth="1"/>
    <col min="1031" max="1281" width="9.08984375" style="165"/>
    <col min="1282" max="1282" width="78.453125" style="165" bestFit="1" customWidth="1"/>
    <col min="1283" max="1284" width="9.08984375" style="165"/>
    <col min="1285" max="1285" width="10.08984375" style="165" bestFit="1" customWidth="1"/>
    <col min="1286" max="1286" width="18.36328125" style="165" customWidth="1"/>
    <col min="1287" max="1537" width="9.08984375" style="165"/>
    <col min="1538" max="1538" width="78.453125" style="165" bestFit="1" customWidth="1"/>
    <col min="1539" max="1540" width="9.08984375" style="165"/>
    <col min="1541" max="1541" width="10.08984375" style="165" bestFit="1" customWidth="1"/>
    <col min="1542" max="1542" width="18.36328125" style="165" customWidth="1"/>
    <col min="1543" max="1793" width="9.08984375" style="165"/>
    <col min="1794" max="1794" width="78.453125" style="165" bestFit="1" customWidth="1"/>
    <col min="1795" max="1796" width="9.08984375" style="165"/>
    <col min="1797" max="1797" width="10.08984375" style="165" bestFit="1" customWidth="1"/>
    <col min="1798" max="1798" width="18.36328125" style="165" customWidth="1"/>
    <col min="1799" max="2049" width="9.08984375" style="165"/>
    <col min="2050" max="2050" width="78.453125" style="165" bestFit="1" customWidth="1"/>
    <col min="2051" max="2052" width="9.08984375" style="165"/>
    <col min="2053" max="2053" width="10.08984375" style="165" bestFit="1" customWidth="1"/>
    <col min="2054" max="2054" width="18.36328125" style="165" customWidth="1"/>
    <col min="2055" max="2305" width="9.08984375" style="165"/>
    <col min="2306" max="2306" width="78.453125" style="165" bestFit="1" customWidth="1"/>
    <col min="2307" max="2308" width="9.08984375" style="165"/>
    <col min="2309" max="2309" width="10.08984375" style="165" bestFit="1" customWidth="1"/>
    <col min="2310" max="2310" width="18.36328125" style="165" customWidth="1"/>
    <col min="2311" max="2561" width="9.08984375" style="165"/>
    <col min="2562" max="2562" width="78.453125" style="165" bestFit="1" customWidth="1"/>
    <col min="2563" max="2564" width="9.08984375" style="165"/>
    <col min="2565" max="2565" width="10.08984375" style="165" bestFit="1" customWidth="1"/>
    <col min="2566" max="2566" width="18.36328125" style="165" customWidth="1"/>
    <col min="2567" max="2817" width="9.08984375" style="165"/>
    <col min="2818" max="2818" width="78.453125" style="165" bestFit="1" customWidth="1"/>
    <col min="2819" max="2820" width="9.08984375" style="165"/>
    <col min="2821" max="2821" width="10.08984375" style="165" bestFit="1" customWidth="1"/>
    <col min="2822" max="2822" width="18.36328125" style="165" customWidth="1"/>
    <col min="2823" max="3073" width="9.08984375" style="165"/>
    <col min="3074" max="3074" width="78.453125" style="165" bestFit="1" customWidth="1"/>
    <col min="3075" max="3076" width="9.08984375" style="165"/>
    <col min="3077" max="3077" width="10.08984375" style="165" bestFit="1" customWidth="1"/>
    <col min="3078" max="3078" width="18.36328125" style="165" customWidth="1"/>
    <col min="3079" max="3329" width="9.08984375" style="165"/>
    <col min="3330" max="3330" width="78.453125" style="165" bestFit="1" customWidth="1"/>
    <col min="3331" max="3332" width="9.08984375" style="165"/>
    <col min="3333" max="3333" width="10.08984375" style="165" bestFit="1" customWidth="1"/>
    <col min="3334" max="3334" width="18.36328125" style="165" customWidth="1"/>
    <col min="3335" max="3585" width="9.08984375" style="165"/>
    <col min="3586" max="3586" width="78.453125" style="165" bestFit="1" customWidth="1"/>
    <col min="3587" max="3588" width="9.08984375" style="165"/>
    <col min="3589" max="3589" width="10.08984375" style="165" bestFit="1" customWidth="1"/>
    <col min="3590" max="3590" width="18.36328125" style="165" customWidth="1"/>
    <col min="3591" max="3841" width="9.08984375" style="165"/>
    <col min="3842" max="3842" width="78.453125" style="165" bestFit="1" customWidth="1"/>
    <col min="3843" max="3844" width="9.08984375" style="165"/>
    <col min="3845" max="3845" width="10.08984375" style="165" bestFit="1" customWidth="1"/>
    <col min="3846" max="3846" width="18.36328125" style="165" customWidth="1"/>
    <col min="3847" max="4097" width="9.08984375" style="165"/>
    <col min="4098" max="4098" width="78.453125" style="165" bestFit="1" customWidth="1"/>
    <col min="4099" max="4100" width="9.08984375" style="165"/>
    <col min="4101" max="4101" width="10.08984375" style="165" bestFit="1" customWidth="1"/>
    <col min="4102" max="4102" width="18.36328125" style="165" customWidth="1"/>
    <col min="4103" max="4353" width="9.08984375" style="165"/>
    <col min="4354" max="4354" width="78.453125" style="165" bestFit="1" customWidth="1"/>
    <col min="4355" max="4356" width="9.08984375" style="165"/>
    <col min="4357" max="4357" width="10.08984375" style="165" bestFit="1" customWidth="1"/>
    <col min="4358" max="4358" width="18.36328125" style="165" customWidth="1"/>
    <col min="4359" max="4609" width="9.08984375" style="165"/>
    <col min="4610" max="4610" width="78.453125" style="165" bestFit="1" customWidth="1"/>
    <col min="4611" max="4612" width="9.08984375" style="165"/>
    <col min="4613" max="4613" width="10.08984375" style="165" bestFit="1" customWidth="1"/>
    <col min="4614" max="4614" width="18.36328125" style="165" customWidth="1"/>
    <col min="4615" max="4865" width="9.08984375" style="165"/>
    <col min="4866" max="4866" width="78.453125" style="165" bestFit="1" customWidth="1"/>
    <col min="4867" max="4868" width="9.08984375" style="165"/>
    <col min="4869" max="4869" width="10.08984375" style="165" bestFit="1" customWidth="1"/>
    <col min="4870" max="4870" width="18.36328125" style="165" customWidth="1"/>
    <col min="4871" max="5121" width="9.08984375" style="165"/>
    <col min="5122" max="5122" width="78.453125" style="165" bestFit="1" customWidth="1"/>
    <col min="5123" max="5124" width="9.08984375" style="165"/>
    <col min="5125" max="5125" width="10.08984375" style="165" bestFit="1" customWidth="1"/>
    <col min="5126" max="5126" width="18.36328125" style="165" customWidth="1"/>
    <col min="5127" max="5377" width="9.08984375" style="165"/>
    <col min="5378" max="5378" width="78.453125" style="165" bestFit="1" customWidth="1"/>
    <col min="5379" max="5380" width="9.08984375" style="165"/>
    <col min="5381" max="5381" width="10.08984375" style="165" bestFit="1" customWidth="1"/>
    <col min="5382" max="5382" width="18.36328125" style="165" customWidth="1"/>
    <col min="5383" max="5633" width="9.08984375" style="165"/>
    <col min="5634" max="5634" width="78.453125" style="165" bestFit="1" customWidth="1"/>
    <col min="5635" max="5636" width="9.08984375" style="165"/>
    <col min="5637" max="5637" width="10.08984375" style="165" bestFit="1" customWidth="1"/>
    <col min="5638" max="5638" width="18.36328125" style="165" customWidth="1"/>
    <col min="5639" max="5889" width="9.08984375" style="165"/>
    <col min="5890" max="5890" width="78.453125" style="165" bestFit="1" customWidth="1"/>
    <col min="5891" max="5892" width="9.08984375" style="165"/>
    <col min="5893" max="5893" width="10.08984375" style="165" bestFit="1" customWidth="1"/>
    <col min="5894" max="5894" width="18.36328125" style="165" customWidth="1"/>
    <col min="5895" max="6145" width="9.08984375" style="165"/>
    <col min="6146" max="6146" width="78.453125" style="165" bestFit="1" customWidth="1"/>
    <col min="6147" max="6148" width="9.08984375" style="165"/>
    <col min="6149" max="6149" width="10.08984375" style="165" bestFit="1" customWidth="1"/>
    <col min="6150" max="6150" width="18.36328125" style="165" customWidth="1"/>
    <col min="6151" max="6401" width="9.08984375" style="165"/>
    <col min="6402" max="6402" width="78.453125" style="165" bestFit="1" customWidth="1"/>
    <col min="6403" max="6404" width="9.08984375" style="165"/>
    <col min="6405" max="6405" width="10.08984375" style="165" bestFit="1" customWidth="1"/>
    <col min="6406" max="6406" width="18.36328125" style="165" customWidth="1"/>
    <col min="6407" max="6657" width="9.08984375" style="165"/>
    <col min="6658" max="6658" width="78.453125" style="165" bestFit="1" customWidth="1"/>
    <col min="6659" max="6660" width="9.08984375" style="165"/>
    <col min="6661" max="6661" width="10.08984375" style="165" bestFit="1" customWidth="1"/>
    <col min="6662" max="6662" width="18.36328125" style="165" customWidth="1"/>
    <col min="6663" max="6913" width="9.08984375" style="165"/>
    <col min="6914" max="6914" width="78.453125" style="165" bestFit="1" customWidth="1"/>
    <col min="6915" max="6916" width="9.08984375" style="165"/>
    <col min="6917" max="6917" width="10.08984375" style="165" bestFit="1" customWidth="1"/>
    <col min="6918" max="6918" width="18.36328125" style="165" customWidth="1"/>
    <col min="6919" max="7169" width="9.08984375" style="165"/>
    <col min="7170" max="7170" width="78.453125" style="165" bestFit="1" customWidth="1"/>
    <col min="7171" max="7172" width="9.08984375" style="165"/>
    <col min="7173" max="7173" width="10.08984375" style="165" bestFit="1" customWidth="1"/>
    <col min="7174" max="7174" width="18.36328125" style="165" customWidth="1"/>
    <col min="7175" max="7425" width="9.08984375" style="165"/>
    <col min="7426" max="7426" width="78.453125" style="165" bestFit="1" customWidth="1"/>
    <col min="7427" max="7428" width="9.08984375" style="165"/>
    <col min="7429" max="7429" width="10.08984375" style="165" bestFit="1" customWidth="1"/>
    <col min="7430" max="7430" width="18.36328125" style="165" customWidth="1"/>
    <col min="7431" max="7681" width="9.08984375" style="165"/>
    <col min="7682" max="7682" width="78.453125" style="165" bestFit="1" customWidth="1"/>
    <col min="7683" max="7684" width="9.08984375" style="165"/>
    <col min="7685" max="7685" width="10.08984375" style="165" bestFit="1" customWidth="1"/>
    <col min="7686" max="7686" width="18.36328125" style="165" customWidth="1"/>
    <col min="7687" max="7937" width="9.08984375" style="165"/>
    <col min="7938" max="7938" width="78.453125" style="165" bestFit="1" customWidth="1"/>
    <col min="7939" max="7940" width="9.08984375" style="165"/>
    <col min="7941" max="7941" width="10.08984375" style="165" bestFit="1" customWidth="1"/>
    <col min="7942" max="7942" width="18.36328125" style="165" customWidth="1"/>
    <col min="7943" max="8193" width="9.08984375" style="165"/>
    <col min="8194" max="8194" width="78.453125" style="165" bestFit="1" customWidth="1"/>
    <col min="8195" max="8196" width="9.08984375" style="165"/>
    <col min="8197" max="8197" width="10.08984375" style="165" bestFit="1" customWidth="1"/>
    <col min="8198" max="8198" width="18.36328125" style="165" customWidth="1"/>
    <col min="8199" max="8449" width="9.08984375" style="165"/>
    <col min="8450" max="8450" width="78.453125" style="165" bestFit="1" customWidth="1"/>
    <col min="8451" max="8452" width="9.08984375" style="165"/>
    <col min="8453" max="8453" width="10.08984375" style="165" bestFit="1" customWidth="1"/>
    <col min="8454" max="8454" width="18.36328125" style="165" customWidth="1"/>
    <col min="8455" max="8705" width="9.08984375" style="165"/>
    <col min="8706" max="8706" width="78.453125" style="165" bestFit="1" customWidth="1"/>
    <col min="8707" max="8708" width="9.08984375" style="165"/>
    <col min="8709" max="8709" width="10.08984375" style="165" bestFit="1" customWidth="1"/>
    <col min="8710" max="8710" width="18.36328125" style="165" customWidth="1"/>
    <col min="8711" max="8961" width="9.08984375" style="165"/>
    <col min="8962" max="8962" width="78.453125" style="165" bestFit="1" customWidth="1"/>
    <col min="8963" max="8964" width="9.08984375" style="165"/>
    <col min="8965" max="8965" width="10.08984375" style="165" bestFit="1" customWidth="1"/>
    <col min="8966" max="8966" width="18.36328125" style="165" customWidth="1"/>
    <col min="8967" max="9217" width="9.08984375" style="165"/>
    <col min="9218" max="9218" width="78.453125" style="165" bestFit="1" customWidth="1"/>
    <col min="9219" max="9220" width="9.08984375" style="165"/>
    <col min="9221" max="9221" width="10.08984375" style="165" bestFit="1" customWidth="1"/>
    <col min="9222" max="9222" width="18.36328125" style="165" customWidth="1"/>
    <col min="9223" max="9473" width="9.08984375" style="165"/>
    <col min="9474" max="9474" width="78.453125" style="165" bestFit="1" customWidth="1"/>
    <col min="9475" max="9476" width="9.08984375" style="165"/>
    <col min="9477" max="9477" width="10.08984375" style="165" bestFit="1" customWidth="1"/>
    <col min="9478" max="9478" width="18.36328125" style="165" customWidth="1"/>
    <col min="9479" max="9729" width="9.08984375" style="165"/>
    <col min="9730" max="9730" width="78.453125" style="165" bestFit="1" customWidth="1"/>
    <col min="9731" max="9732" width="9.08984375" style="165"/>
    <col min="9733" max="9733" width="10.08984375" style="165" bestFit="1" customWidth="1"/>
    <col min="9734" max="9734" width="18.36328125" style="165" customWidth="1"/>
    <col min="9735" max="9985" width="9.08984375" style="165"/>
    <col min="9986" max="9986" width="78.453125" style="165" bestFit="1" customWidth="1"/>
    <col min="9987" max="9988" width="9.08984375" style="165"/>
    <col min="9989" max="9989" width="10.08984375" style="165" bestFit="1" customWidth="1"/>
    <col min="9990" max="9990" width="18.36328125" style="165" customWidth="1"/>
    <col min="9991" max="10241" width="9.08984375" style="165"/>
    <col min="10242" max="10242" width="78.453125" style="165" bestFit="1" customWidth="1"/>
    <col min="10243" max="10244" width="9.08984375" style="165"/>
    <col min="10245" max="10245" width="10.08984375" style="165" bestFit="1" customWidth="1"/>
    <col min="10246" max="10246" width="18.36328125" style="165" customWidth="1"/>
    <col min="10247" max="10497" width="9.08984375" style="165"/>
    <col min="10498" max="10498" width="78.453125" style="165" bestFit="1" customWidth="1"/>
    <col min="10499" max="10500" width="9.08984375" style="165"/>
    <col min="10501" max="10501" width="10.08984375" style="165" bestFit="1" customWidth="1"/>
    <col min="10502" max="10502" width="18.36328125" style="165" customWidth="1"/>
    <col min="10503" max="10753" width="9.08984375" style="165"/>
    <col min="10754" max="10754" width="78.453125" style="165" bestFit="1" customWidth="1"/>
    <col min="10755" max="10756" width="9.08984375" style="165"/>
    <col min="10757" max="10757" width="10.08984375" style="165" bestFit="1" customWidth="1"/>
    <col min="10758" max="10758" width="18.36328125" style="165" customWidth="1"/>
    <col min="10759" max="11009" width="9.08984375" style="165"/>
    <col min="11010" max="11010" width="78.453125" style="165" bestFit="1" customWidth="1"/>
    <col min="11011" max="11012" width="9.08984375" style="165"/>
    <col min="11013" max="11013" width="10.08984375" style="165" bestFit="1" customWidth="1"/>
    <col min="11014" max="11014" width="18.36328125" style="165" customWidth="1"/>
    <col min="11015" max="11265" width="9.08984375" style="165"/>
    <col min="11266" max="11266" width="78.453125" style="165" bestFit="1" customWidth="1"/>
    <col min="11267" max="11268" width="9.08984375" style="165"/>
    <col min="11269" max="11269" width="10.08984375" style="165" bestFit="1" customWidth="1"/>
    <col min="11270" max="11270" width="18.36328125" style="165" customWidth="1"/>
    <col min="11271" max="11521" width="9.08984375" style="165"/>
    <col min="11522" max="11522" width="78.453125" style="165" bestFit="1" customWidth="1"/>
    <col min="11523" max="11524" width="9.08984375" style="165"/>
    <col min="11525" max="11525" width="10.08984375" style="165" bestFit="1" customWidth="1"/>
    <col min="11526" max="11526" width="18.36328125" style="165" customWidth="1"/>
    <col min="11527" max="11777" width="9.08984375" style="165"/>
    <col min="11778" max="11778" width="78.453125" style="165" bestFit="1" customWidth="1"/>
    <col min="11779" max="11780" width="9.08984375" style="165"/>
    <col min="11781" max="11781" width="10.08984375" style="165" bestFit="1" customWidth="1"/>
    <col min="11782" max="11782" width="18.36328125" style="165" customWidth="1"/>
    <col min="11783" max="12033" width="9.08984375" style="165"/>
    <col min="12034" max="12034" width="78.453125" style="165" bestFit="1" customWidth="1"/>
    <col min="12035" max="12036" width="9.08984375" style="165"/>
    <col min="12037" max="12037" width="10.08984375" style="165" bestFit="1" customWidth="1"/>
    <col min="12038" max="12038" width="18.36328125" style="165" customWidth="1"/>
    <col min="12039" max="12289" width="9.08984375" style="165"/>
    <col min="12290" max="12290" width="78.453125" style="165" bestFit="1" customWidth="1"/>
    <col min="12291" max="12292" width="9.08984375" style="165"/>
    <col min="12293" max="12293" width="10.08984375" style="165" bestFit="1" customWidth="1"/>
    <col min="12294" max="12294" width="18.36328125" style="165" customWidth="1"/>
    <col min="12295" max="12545" width="9.08984375" style="165"/>
    <col min="12546" max="12546" width="78.453125" style="165" bestFit="1" customWidth="1"/>
    <col min="12547" max="12548" width="9.08984375" style="165"/>
    <col min="12549" max="12549" width="10.08984375" style="165" bestFit="1" customWidth="1"/>
    <col min="12550" max="12550" width="18.36328125" style="165" customWidth="1"/>
    <col min="12551" max="12801" width="9.08984375" style="165"/>
    <col min="12802" max="12802" width="78.453125" style="165" bestFit="1" customWidth="1"/>
    <col min="12803" max="12804" width="9.08984375" style="165"/>
    <col min="12805" max="12805" width="10.08984375" style="165" bestFit="1" customWidth="1"/>
    <col min="12806" max="12806" width="18.36328125" style="165" customWidth="1"/>
    <col min="12807" max="13057" width="9.08984375" style="165"/>
    <col min="13058" max="13058" width="78.453125" style="165" bestFit="1" customWidth="1"/>
    <col min="13059" max="13060" width="9.08984375" style="165"/>
    <col min="13061" max="13061" width="10.08984375" style="165" bestFit="1" customWidth="1"/>
    <col min="13062" max="13062" width="18.36328125" style="165" customWidth="1"/>
    <col min="13063" max="13313" width="9.08984375" style="165"/>
    <col min="13314" max="13314" width="78.453125" style="165" bestFit="1" customWidth="1"/>
    <col min="13315" max="13316" width="9.08984375" style="165"/>
    <col min="13317" max="13317" width="10.08984375" style="165" bestFit="1" customWidth="1"/>
    <col min="13318" max="13318" width="18.36328125" style="165" customWidth="1"/>
    <col min="13319" max="13569" width="9.08984375" style="165"/>
    <col min="13570" max="13570" width="78.453125" style="165" bestFit="1" customWidth="1"/>
    <col min="13571" max="13572" width="9.08984375" style="165"/>
    <col min="13573" max="13573" width="10.08984375" style="165" bestFit="1" customWidth="1"/>
    <col min="13574" max="13574" width="18.36328125" style="165" customWidth="1"/>
    <col min="13575" max="13825" width="9.08984375" style="165"/>
    <col min="13826" max="13826" width="78.453125" style="165" bestFit="1" customWidth="1"/>
    <col min="13827" max="13828" width="9.08984375" style="165"/>
    <col min="13829" max="13829" width="10.08984375" style="165" bestFit="1" customWidth="1"/>
    <col min="13830" max="13830" width="18.36328125" style="165" customWidth="1"/>
    <col min="13831" max="14081" width="9.08984375" style="165"/>
    <col min="14082" max="14082" width="78.453125" style="165" bestFit="1" customWidth="1"/>
    <col min="14083" max="14084" width="9.08984375" style="165"/>
    <col min="14085" max="14085" width="10.08984375" style="165" bestFit="1" customWidth="1"/>
    <col min="14086" max="14086" width="18.36328125" style="165" customWidth="1"/>
    <col min="14087" max="14337" width="9.08984375" style="165"/>
    <col min="14338" max="14338" width="78.453125" style="165" bestFit="1" customWidth="1"/>
    <col min="14339" max="14340" width="9.08984375" style="165"/>
    <col min="14341" max="14341" width="10.08984375" style="165" bestFit="1" customWidth="1"/>
    <col min="14342" max="14342" width="18.36328125" style="165" customWidth="1"/>
    <col min="14343" max="14593" width="9.08984375" style="165"/>
    <col min="14594" max="14594" width="78.453125" style="165" bestFit="1" customWidth="1"/>
    <col min="14595" max="14596" width="9.08984375" style="165"/>
    <col min="14597" max="14597" width="10.08984375" style="165" bestFit="1" customWidth="1"/>
    <col min="14598" max="14598" width="18.36328125" style="165" customWidth="1"/>
    <col min="14599" max="14849" width="9.08984375" style="165"/>
    <col min="14850" max="14850" width="78.453125" style="165" bestFit="1" customWidth="1"/>
    <col min="14851" max="14852" width="9.08984375" style="165"/>
    <col min="14853" max="14853" width="10.08984375" style="165" bestFit="1" customWidth="1"/>
    <col min="14854" max="14854" width="18.36328125" style="165" customWidth="1"/>
    <col min="14855" max="15105" width="9.08984375" style="165"/>
    <col min="15106" max="15106" width="78.453125" style="165" bestFit="1" customWidth="1"/>
    <col min="15107" max="15108" width="9.08984375" style="165"/>
    <col min="15109" max="15109" width="10.08984375" style="165" bestFit="1" customWidth="1"/>
    <col min="15110" max="15110" width="18.36328125" style="165" customWidth="1"/>
    <col min="15111" max="15361" width="9.08984375" style="165"/>
    <col min="15362" max="15362" width="78.453125" style="165" bestFit="1" customWidth="1"/>
    <col min="15363" max="15364" width="9.08984375" style="165"/>
    <col min="15365" max="15365" width="10.08984375" style="165" bestFit="1" customWidth="1"/>
    <col min="15366" max="15366" width="18.36328125" style="165" customWidth="1"/>
    <col min="15367" max="15617" width="9.08984375" style="165"/>
    <col min="15618" max="15618" width="78.453125" style="165" bestFit="1" customWidth="1"/>
    <col min="15619" max="15620" width="9.08984375" style="165"/>
    <col min="15621" max="15621" width="10.08984375" style="165" bestFit="1" customWidth="1"/>
    <col min="15622" max="15622" width="18.36328125" style="165" customWidth="1"/>
    <col min="15623" max="15873" width="9.08984375" style="165"/>
    <col min="15874" max="15874" width="78.453125" style="165" bestFit="1" customWidth="1"/>
    <col min="15875" max="15876" width="9.08984375" style="165"/>
    <col min="15877" max="15877" width="10.08984375" style="165" bestFit="1" customWidth="1"/>
    <col min="15878" max="15878" width="18.36328125" style="165" customWidth="1"/>
    <col min="15879" max="16129" width="9.08984375" style="165"/>
    <col min="16130" max="16130" width="78.453125" style="165" bestFit="1" customWidth="1"/>
    <col min="16131" max="16132" width="9.08984375" style="165"/>
    <col min="16133" max="16133" width="10.08984375" style="165" bestFit="1" customWidth="1"/>
    <col min="16134" max="16134" width="18.36328125" style="165" customWidth="1"/>
    <col min="16135" max="16384" width="9.08984375" style="165"/>
  </cols>
  <sheetData>
    <row r="1" spans="1:6" s="25" customFormat="1" ht="39" customHeight="1" thickBot="1" x14ac:dyDescent="0.4">
      <c r="A1" s="355" t="s">
        <v>287</v>
      </c>
      <c r="B1" s="356"/>
      <c r="C1" s="356"/>
      <c r="D1" s="356"/>
      <c r="E1" s="356"/>
      <c r="F1" s="357"/>
    </row>
    <row r="2" spans="1:6" s="25" customFormat="1" ht="39" customHeight="1" thickBot="1" x14ac:dyDescent="0.4">
      <c r="A2" s="358" t="s">
        <v>288</v>
      </c>
      <c r="B2" s="359"/>
      <c r="C2" s="359"/>
      <c r="D2" s="359"/>
      <c r="E2" s="359"/>
      <c r="F2" s="360"/>
    </row>
    <row r="3" spans="1:6" s="25" customFormat="1" ht="18" thickBot="1" x14ac:dyDescent="0.4">
      <c r="A3" s="361" t="s">
        <v>289</v>
      </c>
      <c r="B3" s="362"/>
      <c r="C3" s="362"/>
      <c r="D3" s="362"/>
      <c r="E3" s="362"/>
      <c r="F3" s="363"/>
    </row>
    <row r="4" spans="1:6" s="25" customFormat="1" ht="15.65" customHeight="1" thickBot="1" x14ac:dyDescent="0.4">
      <c r="A4" s="364" t="s">
        <v>290</v>
      </c>
      <c r="B4" s="365"/>
      <c r="C4" s="157" t="s">
        <v>291</v>
      </c>
      <c r="D4" s="158" t="s">
        <v>292</v>
      </c>
      <c r="E4" s="158" t="s">
        <v>293</v>
      </c>
      <c r="F4" s="159" t="s">
        <v>294</v>
      </c>
    </row>
    <row r="5" spans="1:6" s="25" customFormat="1" ht="23.4" customHeight="1" x14ac:dyDescent="0.35">
      <c r="A5" s="160" t="s">
        <v>295</v>
      </c>
      <c r="B5" s="344" t="s">
        <v>296</v>
      </c>
      <c r="C5" s="366"/>
      <c r="D5" s="366"/>
      <c r="E5" s="366"/>
      <c r="F5" s="366"/>
    </row>
    <row r="6" spans="1:6" s="25" customFormat="1" ht="52.75" customHeight="1" x14ac:dyDescent="0.35">
      <c r="A6" s="338">
        <v>1</v>
      </c>
      <c r="B6" s="161" t="s">
        <v>297</v>
      </c>
      <c r="C6" s="162" t="s">
        <v>298</v>
      </c>
      <c r="D6" s="340">
        <f>1*1.6*1.7</f>
        <v>2.72</v>
      </c>
      <c r="E6" s="342"/>
      <c r="F6" s="342">
        <f>+D6*E6</f>
        <v>0</v>
      </c>
    </row>
    <row r="7" spans="1:6" s="25" customFormat="1" ht="55.25" customHeight="1" x14ac:dyDescent="0.35">
      <c r="A7" s="339"/>
      <c r="B7" s="163" t="s">
        <v>299</v>
      </c>
      <c r="C7" s="164" t="s">
        <v>300</v>
      </c>
      <c r="D7" s="341"/>
      <c r="E7" s="342"/>
      <c r="F7" s="342"/>
    </row>
    <row r="8" spans="1:6" ht="39.75" customHeight="1" x14ac:dyDescent="0.25">
      <c r="A8" s="338">
        <v>2</v>
      </c>
      <c r="B8" s="161" t="s">
        <v>301</v>
      </c>
      <c r="C8" s="162" t="s">
        <v>302</v>
      </c>
      <c r="D8" s="340">
        <v>1</v>
      </c>
      <c r="E8" s="342"/>
      <c r="F8" s="342">
        <f>+D8*E8</f>
        <v>0</v>
      </c>
    </row>
    <row r="9" spans="1:6" ht="39.75" customHeight="1" x14ac:dyDescent="0.25">
      <c r="A9" s="339"/>
      <c r="B9" s="163" t="s">
        <v>303</v>
      </c>
      <c r="C9" s="164" t="s">
        <v>111</v>
      </c>
      <c r="D9" s="341"/>
      <c r="E9" s="342"/>
      <c r="F9" s="342"/>
    </row>
    <row r="10" spans="1:6" s="25" customFormat="1" ht="16.25" customHeight="1" x14ac:dyDescent="0.35">
      <c r="A10" s="338">
        <v>3</v>
      </c>
      <c r="B10" s="161" t="s">
        <v>304</v>
      </c>
      <c r="C10" s="162" t="s">
        <v>305</v>
      </c>
      <c r="D10" s="340">
        <v>0.7</v>
      </c>
      <c r="E10" s="342"/>
      <c r="F10" s="342">
        <f>+D10*E10</f>
        <v>0</v>
      </c>
    </row>
    <row r="11" spans="1:6" s="25" customFormat="1" ht="25" x14ac:dyDescent="0.35">
      <c r="A11" s="339"/>
      <c r="B11" s="163" t="s">
        <v>306</v>
      </c>
      <c r="C11" s="164" t="s">
        <v>300</v>
      </c>
      <c r="D11" s="341"/>
      <c r="E11" s="342"/>
      <c r="F11" s="342"/>
    </row>
    <row r="12" spans="1:6" s="25" customFormat="1" ht="21" customHeight="1" thickBot="1" x14ac:dyDescent="0.4">
      <c r="A12" s="343" t="s">
        <v>307</v>
      </c>
      <c r="B12" s="350"/>
      <c r="C12" s="350"/>
      <c r="D12" s="350"/>
      <c r="E12" s="350"/>
      <c r="F12" s="166">
        <f>SUM(F6:F11)</f>
        <v>0</v>
      </c>
    </row>
    <row r="13" spans="1:6" s="25" customFormat="1" ht="18" customHeight="1" x14ac:dyDescent="0.35">
      <c r="A13" s="160" t="s">
        <v>308</v>
      </c>
      <c r="B13" s="344" t="s">
        <v>309</v>
      </c>
      <c r="C13" s="344"/>
      <c r="D13" s="344"/>
      <c r="E13" s="344"/>
      <c r="F13" s="344"/>
    </row>
    <row r="14" spans="1:6" ht="28.25" customHeight="1" x14ac:dyDescent="0.25">
      <c r="A14" s="338">
        <v>1</v>
      </c>
      <c r="B14" s="161" t="s">
        <v>310</v>
      </c>
      <c r="C14" s="162" t="s">
        <v>298</v>
      </c>
      <c r="D14" s="340">
        <f>32*0.3*0.6</f>
        <v>5.76</v>
      </c>
      <c r="E14" s="342"/>
      <c r="F14" s="342">
        <f>+D14*E14</f>
        <v>0</v>
      </c>
    </row>
    <row r="15" spans="1:6" ht="29.4" customHeight="1" x14ac:dyDescent="0.25">
      <c r="A15" s="339"/>
      <c r="B15" s="163" t="s">
        <v>311</v>
      </c>
      <c r="C15" s="164" t="s">
        <v>300</v>
      </c>
      <c r="D15" s="341"/>
      <c r="E15" s="342"/>
      <c r="F15" s="342"/>
    </row>
    <row r="16" spans="1:6" ht="87.5" x14ac:dyDescent="0.25">
      <c r="A16" s="338">
        <v>2</v>
      </c>
      <c r="B16" s="161" t="s">
        <v>312</v>
      </c>
      <c r="C16" s="338" t="s">
        <v>106</v>
      </c>
      <c r="D16" s="340"/>
      <c r="E16" s="342"/>
      <c r="F16" s="342"/>
    </row>
    <row r="17" spans="1:7" ht="96" customHeight="1" x14ac:dyDescent="0.25">
      <c r="A17" s="339"/>
      <c r="B17" s="163" t="s">
        <v>313</v>
      </c>
      <c r="C17" s="345"/>
      <c r="D17" s="354"/>
      <c r="E17" s="342"/>
      <c r="F17" s="342"/>
    </row>
    <row r="18" spans="1:7" ht="46.25" customHeight="1" x14ac:dyDescent="0.25">
      <c r="A18" s="338">
        <v>3</v>
      </c>
      <c r="B18" s="161" t="s">
        <v>314</v>
      </c>
      <c r="C18" s="345"/>
      <c r="D18" s="354"/>
      <c r="E18" s="342"/>
      <c r="F18" s="342"/>
    </row>
    <row r="19" spans="1:7" ht="62.5" x14ac:dyDescent="0.25">
      <c r="A19" s="339"/>
      <c r="B19" s="163" t="s">
        <v>315</v>
      </c>
      <c r="C19" s="345"/>
      <c r="D19" s="341"/>
      <c r="E19" s="342"/>
      <c r="F19" s="342"/>
    </row>
    <row r="20" spans="1:7" ht="25.5" customHeight="1" x14ac:dyDescent="0.25">
      <c r="A20" s="338">
        <v>4</v>
      </c>
      <c r="B20" s="161" t="s">
        <v>316</v>
      </c>
      <c r="C20" s="345"/>
      <c r="D20" s="340">
        <v>35</v>
      </c>
      <c r="E20" s="342"/>
      <c r="F20" s="342">
        <f>+D20*E20</f>
        <v>0</v>
      </c>
    </row>
    <row r="21" spans="1:7" ht="25.5" customHeight="1" x14ac:dyDescent="0.25">
      <c r="A21" s="339"/>
      <c r="B21" s="163" t="s">
        <v>317</v>
      </c>
      <c r="C21" s="345"/>
      <c r="D21" s="341"/>
      <c r="E21" s="342"/>
      <c r="F21" s="342"/>
    </row>
    <row r="22" spans="1:7" ht="25.5" customHeight="1" x14ac:dyDescent="0.25">
      <c r="A22" s="338">
        <v>5</v>
      </c>
      <c r="B22" s="161" t="s">
        <v>318</v>
      </c>
      <c r="C22" s="345"/>
      <c r="D22" s="340">
        <v>17</v>
      </c>
      <c r="E22" s="342"/>
      <c r="F22" s="342">
        <f>+D22*E22</f>
        <v>0</v>
      </c>
    </row>
    <row r="23" spans="1:7" ht="25.5" customHeight="1" x14ac:dyDescent="0.25">
      <c r="A23" s="339"/>
      <c r="B23" s="163" t="s">
        <v>319</v>
      </c>
      <c r="C23" s="345"/>
      <c r="D23" s="341"/>
      <c r="E23" s="342"/>
      <c r="F23" s="342"/>
    </row>
    <row r="24" spans="1:7" ht="25.5" customHeight="1" x14ac:dyDescent="0.25">
      <c r="A24" s="338">
        <v>6</v>
      </c>
      <c r="B24" s="161" t="s">
        <v>320</v>
      </c>
      <c r="C24" s="345"/>
      <c r="D24" s="340">
        <v>17</v>
      </c>
      <c r="E24" s="342"/>
      <c r="F24" s="342">
        <f>+D24*E24</f>
        <v>0</v>
      </c>
    </row>
    <row r="25" spans="1:7" ht="25.5" customHeight="1" x14ac:dyDescent="0.25">
      <c r="A25" s="339"/>
      <c r="B25" s="163" t="s">
        <v>321</v>
      </c>
      <c r="C25" s="345"/>
      <c r="D25" s="341"/>
      <c r="E25" s="342"/>
      <c r="F25" s="342"/>
    </row>
    <row r="26" spans="1:7" s="25" customFormat="1" ht="27.65" customHeight="1" x14ac:dyDescent="0.35">
      <c r="A26" s="338">
        <v>7</v>
      </c>
      <c r="B26" s="161" t="s">
        <v>322</v>
      </c>
      <c r="C26" s="345"/>
      <c r="D26" s="340">
        <v>45</v>
      </c>
      <c r="E26" s="342"/>
      <c r="F26" s="342">
        <f>+D26*E26</f>
        <v>0</v>
      </c>
      <c r="G26" s="165"/>
    </row>
    <row r="27" spans="1:7" s="25" customFormat="1" ht="25" x14ac:dyDescent="0.35">
      <c r="A27" s="339"/>
      <c r="B27" s="163" t="s">
        <v>323</v>
      </c>
      <c r="C27" s="339"/>
      <c r="D27" s="341"/>
      <c r="E27" s="342"/>
      <c r="F27" s="342"/>
      <c r="G27" s="165"/>
    </row>
    <row r="28" spans="1:7" s="25" customFormat="1" ht="16" thickBot="1" x14ac:dyDescent="0.4">
      <c r="A28" s="343" t="s">
        <v>324</v>
      </c>
      <c r="B28" s="350"/>
      <c r="C28" s="350"/>
      <c r="D28" s="350"/>
      <c r="E28" s="350"/>
      <c r="F28" s="166">
        <f>SUM(F14:F27)</f>
        <v>0</v>
      </c>
      <c r="G28" s="165"/>
    </row>
    <row r="29" spans="1:7" s="25" customFormat="1" ht="15.5" x14ac:dyDescent="0.35">
      <c r="A29" s="351" t="s">
        <v>325</v>
      </c>
      <c r="B29" s="352"/>
      <c r="C29" s="352"/>
      <c r="D29" s="352"/>
      <c r="E29" s="352"/>
      <c r="F29" s="352"/>
      <c r="G29" s="165"/>
    </row>
    <row r="30" spans="1:7" s="25" customFormat="1" ht="28.5" customHeight="1" x14ac:dyDescent="0.35">
      <c r="A30" s="167" t="s">
        <v>326</v>
      </c>
      <c r="B30" s="353" t="s">
        <v>327</v>
      </c>
      <c r="C30" s="353"/>
      <c r="D30" s="353"/>
      <c r="E30" s="353"/>
      <c r="F30" s="353"/>
      <c r="G30" s="165"/>
    </row>
    <row r="31" spans="1:7" s="25" customFormat="1" ht="27" x14ac:dyDescent="0.35">
      <c r="A31" s="338">
        <v>1</v>
      </c>
      <c r="B31" s="161" t="s">
        <v>328</v>
      </c>
      <c r="C31" s="162" t="s">
        <v>298</v>
      </c>
      <c r="D31" s="348">
        <f>35*0.3*1+1*1*0.4</f>
        <v>10.9</v>
      </c>
      <c r="E31" s="342"/>
      <c r="F31" s="342">
        <f>+D31*E31</f>
        <v>0</v>
      </c>
      <c r="G31" s="165"/>
    </row>
    <row r="32" spans="1:7" s="25" customFormat="1" ht="25" x14ac:dyDescent="0.35">
      <c r="A32" s="339"/>
      <c r="B32" s="163" t="s">
        <v>329</v>
      </c>
      <c r="C32" s="164" t="s">
        <v>300</v>
      </c>
      <c r="D32" s="349"/>
      <c r="E32" s="342"/>
      <c r="F32" s="342"/>
      <c r="G32" s="165"/>
    </row>
    <row r="33" spans="1:7" ht="37.5" x14ac:dyDescent="0.25">
      <c r="A33" s="338">
        <v>2</v>
      </c>
      <c r="B33" s="161" t="s">
        <v>330</v>
      </c>
      <c r="C33" s="162" t="s">
        <v>302</v>
      </c>
      <c r="D33" s="348">
        <v>1</v>
      </c>
      <c r="E33" s="342"/>
      <c r="F33" s="342">
        <f>+D33*E33</f>
        <v>0</v>
      </c>
    </row>
    <row r="34" spans="1:7" ht="37.5" x14ac:dyDescent="0.25">
      <c r="A34" s="339"/>
      <c r="B34" s="163" t="s">
        <v>331</v>
      </c>
      <c r="C34" s="164" t="s">
        <v>111</v>
      </c>
      <c r="D34" s="349"/>
      <c r="E34" s="342"/>
      <c r="F34" s="342"/>
    </row>
    <row r="35" spans="1:7" ht="27" x14ac:dyDescent="0.25">
      <c r="A35" s="338">
        <v>2</v>
      </c>
      <c r="B35" s="161" t="s">
        <v>332</v>
      </c>
      <c r="C35" s="162" t="s">
        <v>298</v>
      </c>
      <c r="D35" s="348">
        <v>0.1</v>
      </c>
      <c r="E35" s="342"/>
      <c r="F35" s="342">
        <f>+D35*E35</f>
        <v>0</v>
      </c>
    </row>
    <row r="36" spans="1:7" ht="25" x14ac:dyDescent="0.25">
      <c r="A36" s="339"/>
      <c r="B36" s="163" t="s">
        <v>333</v>
      </c>
      <c r="C36" s="164" t="s">
        <v>300</v>
      </c>
      <c r="D36" s="349"/>
      <c r="E36" s="342"/>
      <c r="F36" s="342"/>
    </row>
    <row r="37" spans="1:7" ht="27" x14ac:dyDescent="0.25">
      <c r="A37" s="338">
        <v>3</v>
      </c>
      <c r="B37" s="161" t="s">
        <v>334</v>
      </c>
      <c r="C37" s="162" t="s">
        <v>298</v>
      </c>
      <c r="D37" s="348">
        <v>0.43</v>
      </c>
      <c r="E37" s="342"/>
      <c r="F37" s="342">
        <f>+D37*E37</f>
        <v>0</v>
      </c>
    </row>
    <row r="38" spans="1:7" ht="30" customHeight="1" x14ac:dyDescent="0.25">
      <c r="A38" s="339"/>
      <c r="B38" s="163" t="s">
        <v>335</v>
      </c>
      <c r="C38" s="164" t="s">
        <v>300</v>
      </c>
      <c r="D38" s="349"/>
      <c r="E38" s="342"/>
      <c r="F38" s="342"/>
    </row>
    <row r="39" spans="1:7" s="25" customFormat="1" ht="39" customHeight="1" x14ac:dyDescent="0.35">
      <c r="A39" s="338">
        <v>4</v>
      </c>
      <c r="B39" s="161" t="s">
        <v>336</v>
      </c>
      <c r="C39" s="162" t="s">
        <v>298</v>
      </c>
      <c r="D39" s="348">
        <f>D31</f>
        <v>10.9</v>
      </c>
      <c r="E39" s="342"/>
      <c r="F39" s="342">
        <f>+D39*E39</f>
        <v>0</v>
      </c>
      <c r="G39" s="165"/>
    </row>
    <row r="40" spans="1:7" s="25" customFormat="1" ht="37.5" x14ac:dyDescent="0.35">
      <c r="A40" s="339"/>
      <c r="B40" s="163" t="s">
        <v>337</v>
      </c>
      <c r="C40" s="164" t="s">
        <v>300</v>
      </c>
      <c r="D40" s="349"/>
      <c r="E40" s="342"/>
      <c r="F40" s="342"/>
      <c r="G40" s="165"/>
    </row>
    <row r="41" spans="1:7" s="25" customFormat="1" ht="16" thickBot="1" x14ac:dyDescent="0.4">
      <c r="A41" s="343" t="s">
        <v>338</v>
      </c>
      <c r="B41" s="343"/>
      <c r="C41" s="343"/>
      <c r="D41" s="343"/>
      <c r="E41" s="343"/>
      <c r="F41" s="166">
        <f>SUM(F31:F40)</f>
        <v>0</v>
      </c>
      <c r="G41" s="165"/>
    </row>
    <row r="42" spans="1:7" s="25" customFormat="1" ht="21.65" customHeight="1" x14ac:dyDescent="0.35">
      <c r="A42" s="160" t="s">
        <v>339</v>
      </c>
      <c r="B42" s="344" t="s">
        <v>340</v>
      </c>
      <c r="C42" s="344"/>
      <c r="D42" s="344"/>
      <c r="E42" s="344"/>
      <c r="F42" s="344"/>
      <c r="G42" s="165"/>
    </row>
    <row r="43" spans="1:7" ht="13.25" customHeight="1" x14ac:dyDescent="0.25">
      <c r="A43" s="338">
        <v>1</v>
      </c>
      <c r="B43" s="161" t="s">
        <v>341</v>
      </c>
      <c r="C43" s="338" t="s">
        <v>106</v>
      </c>
      <c r="D43" s="340"/>
      <c r="E43" s="346"/>
      <c r="F43" s="346"/>
    </row>
    <row r="44" spans="1:7" ht="13.25" customHeight="1" x14ac:dyDescent="0.25">
      <c r="A44" s="339"/>
      <c r="B44" s="163" t="s">
        <v>342</v>
      </c>
      <c r="C44" s="345"/>
      <c r="D44" s="341"/>
      <c r="E44" s="347"/>
      <c r="F44" s="347"/>
    </row>
    <row r="45" spans="1:7" ht="13.25" customHeight="1" x14ac:dyDescent="0.25">
      <c r="A45" s="338">
        <v>2</v>
      </c>
      <c r="B45" s="161" t="s">
        <v>343</v>
      </c>
      <c r="C45" s="345"/>
      <c r="D45" s="340">
        <f>2+1.5+2+0.3+32</f>
        <v>37.799999999999997</v>
      </c>
      <c r="E45" s="342"/>
      <c r="F45" s="342">
        <f>+D45*E45</f>
        <v>0</v>
      </c>
    </row>
    <row r="46" spans="1:7" ht="13.25" customHeight="1" x14ac:dyDescent="0.25">
      <c r="A46" s="339"/>
      <c r="B46" s="163" t="s">
        <v>344</v>
      </c>
      <c r="C46" s="345"/>
      <c r="D46" s="341"/>
      <c r="E46" s="342"/>
      <c r="F46" s="342"/>
    </row>
    <row r="47" spans="1:7" ht="13.25" customHeight="1" x14ac:dyDescent="0.25">
      <c r="A47" s="338">
        <v>3</v>
      </c>
      <c r="B47" s="161" t="s">
        <v>345</v>
      </c>
      <c r="C47" s="345"/>
      <c r="D47" s="340">
        <v>15</v>
      </c>
      <c r="E47" s="342"/>
      <c r="F47" s="342">
        <f>+D47*E47</f>
        <v>0</v>
      </c>
    </row>
    <row r="48" spans="1:7" ht="13.25" customHeight="1" x14ac:dyDescent="0.25">
      <c r="A48" s="339"/>
      <c r="B48" s="163" t="s">
        <v>346</v>
      </c>
      <c r="C48" s="339"/>
      <c r="D48" s="341"/>
      <c r="E48" s="342"/>
      <c r="F48" s="342"/>
    </row>
    <row r="49" spans="1:7" ht="25" x14ac:dyDescent="0.35">
      <c r="A49" s="338">
        <v>4</v>
      </c>
      <c r="B49" s="161" t="s">
        <v>347</v>
      </c>
      <c r="C49" s="162" t="s">
        <v>302</v>
      </c>
      <c r="D49" s="340">
        <v>1</v>
      </c>
      <c r="E49" s="342"/>
      <c r="F49" s="342">
        <f>+D49*E49</f>
        <v>0</v>
      </c>
      <c r="G49" s="25"/>
    </row>
    <row r="50" spans="1:7" ht="25" x14ac:dyDescent="0.35">
      <c r="A50" s="339"/>
      <c r="B50" s="163" t="s">
        <v>348</v>
      </c>
      <c r="C50" s="164" t="s">
        <v>111</v>
      </c>
      <c r="D50" s="341"/>
      <c r="E50" s="342"/>
      <c r="F50" s="342"/>
      <c r="G50" s="25"/>
    </row>
    <row r="51" spans="1:7" ht="16" x14ac:dyDescent="0.35">
      <c r="A51" s="338">
        <v>5</v>
      </c>
      <c r="B51" s="161" t="s">
        <v>349</v>
      </c>
      <c r="C51" s="162" t="s">
        <v>302</v>
      </c>
      <c r="D51" s="340">
        <v>1</v>
      </c>
      <c r="E51" s="342"/>
      <c r="F51" s="342">
        <f>+D51*E51</f>
        <v>0</v>
      </c>
      <c r="G51" s="25"/>
    </row>
    <row r="52" spans="1:7" ht="15.5" x14ac:dyDescent="0.35">
      <c r="A52" s="339"/>
      <c r="B52" s="163" t="s">
        <v>350</v>
      </c>
      <c r="C52" s="164" t="s">
        <v>111</v>
      </c>
      <c r="D52" s="341"/>
      <c r="E52" s="342"/>
      <c r="F52" s="342"/>
      <c r="G52" s="25"/>
    </row>
    <row r="53" spans="1:7" ht="16" x14ac:dyDescent="0.35">
      <c r="A53" s="338">
        <v>6</v>
      </c>
      <c r="B53" s="161" t="s">
        <v>351</v>
      </c>
      <c r="C53" s="162" t="s">
        <v>302</v>
      </c>
      <c r="D53" s="340">
        <v>4</v>
      </c>
      <c r="E53" s="342"/>
      <c r="F53" s="342">
        <f>+D53*E53</f>
        <v>0</v>
      </c>
      <c r="G53" s="25"/>
    </row>
    <row r="54" spans="1:7" ht="15.5" x14ac:dyDescent="0.35">
      <c r="A54" s="339"/>
      <c r="B54" s="163" t="s">
        <v>352</v>
      </c>
      <c r="C54" s="164" t="s">
        <v>111</v>
      </c>
      <c r="D54" s="341"/>
      <c r="E54" s="342"/>
      <c r="F54" s="342"/>
      <c r="G54" s="25"/>
    </row>
    <row r="55" spans="1:7" ht="16" x14ac:dyDescent="0.35">
      <c r="A55" s="338">
        <v>7</v>
      </c>
      <c r="B55" s="161" t="s">
        <v>353</v>
      </c>
      <c r="C55" s="162" t="s">
        <v>302</v>
      </c>
      <c r="D55" s="340">
        <v>1</v>
      </c>
      <c r="E55" s="342"/>
      <c r="F55" s="342">
        <f>+D55*E55</f>
        <v>0</v>
      </c>
      <c r="G55" s="25"/>
    </row>
    <row r="56" spans="1:7" ht="19.25" customHeight="1" x14ac:dyDescent="0.35">
      <c r="A56" s="339"/>
      <c r="B56" s="163" t="s">
        <v>354</v>
      </c>
      <c r="C56" s="164" t="s">
        <v>111</v>
      </c>
      <c r="D56" s="341"/>
      <c r="E56" s="342"/>
      <c r="F56" s="342"/>
      <c r="G56" s="25"/>
    </row>
    <row r="57" spans="1:7" ht="44.4" customHeight="1" x14ac:dyDescent="0.25">
      <c r="A57" s="338">
        <v>8</v>
      </c>
      <c r="B57" s="161" t="s">
        <v>355</v>
      </c>
      <c r="C57" s="162" t="s">
        <v>302</v>
      </c>
      <c r="D57" s="340">
        <v>1</v>
      </c>
      <c r="E57" s="342"/>
      <c r="F57" s="342">
        <f>+D57*E57</f>
        <v>0</v>
      </c>
    </row>
    <row r="58" spans="1:7" ht="43.25" customHeight="1" x14ac:dyDescent="0.25">
      <c r="A58" s="339"/>
      <c r="B58" s="163" t="s">
        <v>356</v>
      </c>
      <c r="C58" s="164" t="s">
        <v>111</v>
      </c>
      <c r="D58" s="341"/>
      <c r="E58" s="342"/>
      <c r="F58" s="342"/>
    </row>
    <row r="59" spans="1:7" ht="82.25" customHeight="1" x14ac:dyDescent="0.25">
      <c r="A59" s="338">
        <v>9</v>
      </c>
      <c r="B59" s="161" t="s">
        <v>357</v>
      </c>
      <c r="C59" s="162" t="s">
        <v>302</v>
      </c>
      <c r="D59" s="340">
        <v>1</v>
      </c>
      <c r="E59" s="342"/>
      <c r="F59" s="342">
        <f>+D59*E59</f>
        <v>0</v>
      </c>
    </row>
    <row r="60" spans="1:7" ht="82.25" customHeight="1" x14ac:dyDescent="0.25">
      <c r="A60" s="339"/>
      <c r="B60" s="163" t="s">
        <v>358</v>
      </c>
      <c r="C60" s="164" t="s">
        <v>111</v>
      </c>
      <c r="D60" s="341"/>
      <c r="E60" s="342"/>
      <c r="F60" s="342"/>
    </row>
    <row r="61" spans="1:7" ht="13.25" customHeight="1" x14ac:dyDescent="0.25">
      <c r="A61" s="338">
        <v>10</v>
      </c>
      <c r="B61" s="161" t="s">
        <v>359</v>
      </c>
      <c r="C61" s="162" t="s">
        <v>302</v>
      </c>
      <c r="D61" s="340">
        <v>1</v>
      </c>
      <c r="E61" s="342"/>
      <c r="F61" s="342">
        <f>+D61*E61</f>
        <v>0</v>
      </c>
    </row>
    <row r="62" spans="1:7" ht="13.25" customHeight="1" x14ac:dyDescent="0.25">
      <c r="A62" s="339"/>
      <c r="B62" s="163" t="s">
        <v>360</v>
      </c>
      <c r="C62" s="164" t="s">
        <v>111</v>
      </c>
      <c r="D62" s="341"/>
      <c r="E62" s="342"/>
      <c r="F62" s="342"/>
    </row>
    <row r="63" spans="1:7" ht="16" x14ac:dyDescent="0.35">
      <c r="A63" s="338">
        <v>11</v>
      </c>
      <c r="B63" s="161" t="s">
        <v>361</v>
      </c>
      <c r="C63" s="162" t="s">
        <v>302</v>
      </c>
      <c r="D63" s="340">
        <v>1</v>
      </c>
      <c r="E63" s="342"/>
      <c r="F63" s="342">
        <f>+D63*E63</f>
        <v>0</v>
      </c>
      <c r="G63" s="25"/>
    </row>
    <row r="64" spans="1:7" ht="15.5" x14ac:dyDescent="0.35">
      <c r="A64" s="339"/>
      <c r="B64" s="163" t="s">
        <v>362</v>
      </c>
      <c r="C64" s="164" t="s">
        <v>111</v>
      </c>
      <c r="D64" s="341"/>
      <c r="E64" s="342"/>
      <c r="F64" s="342"/>
      <c r="G64" s="25"/>
    </row>
    <row r="65" spans="1:7" s="25" customFormat="1" ht="16.25" customHeight="1" x14ac:dyDescent="0.35">
      <c r="A65" s="338">
        <v>12</v>
      </c>
      <c r="B65" s="161" t="s">
        <v>363</v>
      </c>
      <c r="C65" s="162" t="s">
        <v>302</v>
      </c>
      <c r="D65" s="340">
        <v>1</v>
      </c>
      <c r="E65" s="342"/>
      <c r="F65" s="342">
        <f>+D65*E65</f>
        <v>0</v>
      </c>
      <c r="G65" s="165"/>
    </row>
    <row r="66" spans="1:7" s="25" customFormat="1" ht="44.4" customHeight="1" thickBot="1" x14ac:dyDescent="0.4">
      <c r="A66" s="339"/>
      <c r="B66" s="163" t="s">
        <v>364</v>
      </c>
      <c r="C66" s="164" t="s">
        <v>111</v>
      </c>
      <c r="D66" s="341"/>
      <c r="E66" s="342"/>
      <c r="F66" s="342"/>
      <c r="G66" s="165"/>
    </row>
    <row r="67" spans="1:7" ht="18" customHeight="1" thickBot="1" x14ac:dyDescent="0.4">
      <c r="A67" s="335" t="s">
        <v>365</v>
      </c>
      <c r="B67" s="336"/>
      <c r="C67" s="336"/>
      <c r="D67" s="336"/>
      <c r="E67" s="336"/>
      <c r="F67" s="166">
        <f>SUM(F43:F66)</f>
        <v>0</v>
      </c>
    </row>
    <row r="68" spans="1:7" ht="16" thickBot="1" x14ac:dyDescent="0.4">
      <c r="A68" s="335" t="s">
        <v>366</v>
      </c>
      <c r="B68" s="336"/>
      <c r="C68" s="336"/>
      <c r="D68" s="336"/>
      <c r="E68" s="337"/>
      <c r="F68" s="168">
        <f>F67+F41+F28+F12</f>
        <v>0</v>
      </c>
    </row>
    <row r="72" spans="1:7" ht="15.5" x14ac:dyDescent="0.35">
      <c r="G72" s="25"/>
    </row>
    <row r="73" spans="1:7" ht="15.5" x14ac:dyDescent="0.35">
      <c r="G73" s="25"/>
    </row>
    <row r="75" spans="1:7" ht="15.5" x14ac:dyDescent="0.35">
      <c r="G75" s="173"/>
    </row>
    <row r="76" spans="1:7" ht="15.5" x14ac:dyDescent="0.35">
      <c r="G76" s="10"/>
    </row>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7" orientation="portrait" verticalDpi="1200"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E4A3-9043-4013-9D29-5D196E9D4E80}">
  <sheetPr>
    <tabColor rgb="FF00B0F0"/>
  </sheetPr>
  <dimension ref="A2:J324"/>
  <sheetViews>
    <sheetView topLeftCell="B304" zoomScaleNormal="100" workbookViewId="0">
      <selection activeCell="B311" sqref="A311:XFD311"/>
    </sheetView>
  </sheetViews>
  <sheetFormatPr defaultRowHeight="15.5" x14ac:dyDescent="0.35"/>
  <cols>
    <col min="1" max="1" width="6.08984375" style="10" customWidth="1"/>
    <col min="2" max="2" width="116.6328125" style="3" customWidth="1"/>
    <col min="3" max="3" width="1.453125" style="3" customWidth="1"/>
    <col min="4" max="4" width="12.453125" style="3" customWidth="1"/>
    <col min="5" max="5" width="1.90625" style="3" customWidth="1"/>
    <col min="6" max="6" width="16.36328125" style="3" bestFit="1" customWidth="1"/>
    <col min="7" max="7" width="1.54296875" style="3" customWidth="1"/>
    <col min="8" max="8" width="15.08984375" style="3" customWidth="1"/>
    <col min="9" max="9" width="2" style="3" customWidth="1"/>
    <col min="10" max="10" width="23.54296875" style="3" customWidth="1"/>
    <col min="11" max="256" width="8.90625" style="3"/>
    <col min="257" max="257" width="6.08984375" style="3" customWidth="1"/>
    <col min="258" max="258" width="116.6328125" style="3" customWidth="1"/>
    <col min="259" max="259" width="1.453125" style="3" customWidth="1"/>
    <col min="260" max="260" width="12.453125" style="3" customWidth="1"/>
    <col min="261" max="261" width="1.90625" style="3" customWidth="1"/>
    <col min="262" max="262" width="16.36328125" style="3" bestFit="1" customWidth="1"/>
    <col min="263" max="263" width="1.54296875" style="3" customWidth="1"/>
    <col min="264" max="264" width="15.08984375" style="3" customWidth="1"/>
    <col min="265" max="265" width="2" style="3" customWidth="1"/>
    <col min="266" max="266" width="23.54296875" style="3" customWidth="1"/>
    <col min="267" max="512" width="8.90625" style="3"/>
    <col min="513" max="513" width="6.08984375" style="3" customWidth="1"/>
    <col min="514" max="514" width="116.6328125" style="3" customWidth="1"/>
    <col min="515" max="515" width="1.453125" style="3" customWidth="1"/>
    <col min="516" max="516" width="12.453125" style="3" customWidth="1"/>
    <col min="517" max="517" width="1.90625" style="3" customWidth="1"/>
    <col min="518" max="518" width="16.36328125" style="3" bestFit="1" customWidth="1"/>
    <col min="519" max="519" width="1.54296875" style="3" customWidth="1"/>
    <col min="520" max="520" width="15.08984375" style="3" customWidth="1"/>
    <col min="521" max="521" width="2" style="3" customWidth="1"/>
    <col min="522" max="522" width="23.54296875" style="3" customWidth="1"/>
    <col min="523" max="768" width="8.90625" style="3"/>
    <col min="769" max="769" width="6.08984375" style="3" customWidth="1"/>
    <col min="770" max="770" width="116.6328125" style="3" customWidth="1"/>
    <col min="771" max="771" width="1.453125" style="3" customWidth="1"/>
    <col min="772" max="772" width="12.453125" style="3" customWidth="1"/>
    <col min="773" max="773" width="1.90625" style="3" customWidth="1"/>
    <col min="774" max="774" width="16.36328125" style="3" bestFit="1" customWidth="1"/>
    <col min="775" max="775" width="1.54296875" style="3" customWidth="1"/>
    <col min="776" max="776" width="15.08984375" style="3" customWidth="1"/>
    <col min="777" max="777" width="2" style="3" customWidth="1"/>
    <col min="778" max="778" width="23.54296875" style="3" customWidth="1"/>
    <col min="779" max="1024" width="8.90625" style="3"/>
    <col min="1025" max="1025" width="6.08984375" style="3" customWidth="1"/>
    <col min="1026" max="1026" width="116.6328125" style="3" customWidth="1"/>
    <col min="1027" max="1027" width="1.453125" style="3" customWidth="1"/>
    <col min="1028" max="1028" width="12.453125" style="3" customWidth="1"/>
    <col min="1029" max="1029" width="1.90625" style="3" customWidth="1"/>
    <col min="1030" max="1030" width="16.36328125" style="3" bestFit="1" customWidth="1"/>
    <col min="1031" max="1031" width="1.54296875" style="3" customWidth="1"/>
    <col min="1032" max="1032" width="15.08984375" style="3" customWidth="1"/>
    <col min="1033" max="1033" width="2" style="3" customWidth="1"/>
    <col min="1034" max="1034" width="23.54296875" style="3" customWidth="1"/>
    <col min="1035" max="1280" width="8.90625" style="3"/>
    <col min="1281" max="1281" width="6.08984375" style="3" customWidth="1"/>
    <col min="1282" max="1282" width="116.6328125" style="3" customWidth="1"/>
    <col min="1283" max="1283" width="1.453125" style="3" customWidth="1"/>
    <col min="1284" max="1284" width="12.453125" style="3" customWidth="1"/>
    <col min="1285" max="1285" width="1.90625" style="3" customWidth="1"/>
    <col min="1286" max="1286" width="16.36328125" style="3" bestFit="1" customWidth="1"/>
    <col min="1287" max="1287" width="1.54296875" style="3" customWidth="1"/>
    <col min="1288" max="1288" width="15.08984375" style="3" customWidth="1"/>
    <col min="1289" max="1289" width="2" style="3" customWidth="1"/>
    <col min="1290" max="1290" width="23.54296875" style="3" customWidth="1"/>
    <col min="1291" max="1536" width="8.90625" style="3"/>
    <col min="1537" max="1537" width="6.08984375" style="3" customWidth="1"/>
    <col min="1538" max="1538" width="116.6328125" style="3" customWidth="1"/>
    <col min="1539" max="1539" width="1.453125" style="3" customWidth="1"/>
    <col min="1540" max="1540" width="12.453125" style="3" customWidth="1"/>
    <col min="1541" max="1541" width="1.90625" style="3" customWidth="1"/>
    <col min="1542" max="1542" width="16.36328125" style="3" bestFit="1" customWidth="1"/>
    <col min="1543" max="1543" width="1.54296875" style="3" customWidth="1"/>
    <col min="1544" max="1544" width="15.08984375" style="3" customWidth="1"/>
    <col min="1545" max="1545" width="2" style="3" customWidth="1"/>
    <col min="1546" max="1546" width="23.54296875" style="3" customWidth="1"/>
    <col min="1547" max="1792" width="8.90625" style="3"/>
    <col min="1793" max="1793" width="6.08984375" style="3" customWidth="1"/>
    <col min="1794" max="1794" width="116.6328125" style="3" customWidth="1"/>
    <col min="1795" max="1795" width="1.453125" style="3" customWidth="1"/>
    <col min="1796" max="1796" width="12.453125" style="3" customWidth="1"/>
    <col min="1797" max="1797" width="1.90625" style="3" customWidth="1"/>
    <col min="1798" max="1798" width="16.36328125" style="3" bestFit="1" customWidth="1"/>
    <col min="1799" max="1799" width="1.54296875" style="3" customWidth="1"/>
    <col min="1800" max="1800" width="15.08984375" style="3" customWidth="1"/>
    <col min="1801" max="1801" width="2" style="3" customWidth="1"/>
    <col min="1802" max="1802" width="23.54296875" style="3" customWidth="1"/>
    <col min="1803" max="2048" width="8.90625" style="3"/>
    <col min="2049" max="2049" width="6.08984375" style="3" customWidth="1"/>
    <col min="2050" max="2050" width="116.6328125" style="3" customWidth="1"/>
    <col min="2051" max="2051" width="1.453125" style="3" customWidth="1"/>
    <col min="2052" max="2052" width="12.453125" style="3" customWidth="1"/>
    <col min="2053" max="2053" width="1.90625" style="3" customWidth="1"/>
    <col min="2054" max="2054" width="16.36328125" style="3" bestFit="1" customWidth="1"/>
    <col min="2055" max="2055" width="1.54296875" style="3" customWidth="1"/>
    <col min="2056" max="2056" width="15.08984375" style="3" customWidth="1"/>
    <col min="2057" max="2057" width="2" style="3" customWidth="1"/>
    <col min="2058" max="2058" width="23.54296875" style="3" customWidth="1"/>
    <col min="2059" max="2304" width="8.90625" style="3"/>
    <col min="2305" max="2305" width="6.08984375" style="3" customWidth="1"/>
    <col min="2306" max="2306" width="116.6328125" style="3" customWidth="1"/>
    <col min="2307" max="2307" width="1.453125" style="3" customWidth="1"/>
    <col min="2308" max="2308" width="12.453125" style="3" customWidth="1"/>
    <col min="2309" max="2309" width="1.90625" style="3" customWidth="1"/>
    <col min="2310" max="2310" width="16.36328125" style="3" bestFit="1" customWidth="1"/>
    <col min="2311" max="2311" width="1.54296875" style="3" customWidth="1"/>
    <col min="2312" max="2312" width="15.08984375" style="3" customWidth="1"/>
    <col min="2313" max="2313" width="2" style="3" customWidth="1"/>
    <col min="2314" max="2314" width="23.54296875" style="3" customWidth="1"/>
    <col min="2315" max="2560" width="8.90625" style="3"/>
    <col min="2561" max="2561" width="6.08984375" style="3" customWidth="1"/>
    <col min="2562" max="2562" width="116.6328125" style="3" customWidth="1"/>
    <col min="2563" max="2563" width="1.453125" style="3" customWidth="1"/>
    <col min="2564" max="2564" width="12.453125" style="3" customWidth="1"/>
    <col min="2565" max="2565" width="1.90625" style="3" customWidth="1"/>
    <col min="2566" max="2566" width="16.36328125" style="3" bestFit="1" customWidth="1"/>
    <col min="2567" max="2567" width="1.54296875" style="3" customWidth="1"/>
    <col min="2568" max="2568" width="15.08984375" style="3" customWidth="1"/>
    <col min="2569" max="2569" width="2" style="3" customWidth="1"/>
    <col min="2570" max="2570" width="23.54296875" style="3" customWidth="1"/>
    <col min="2571" max="2816" width="8.90625" style="3"/>
    <col min="2817" max="2817" width="6.08984375" style="3" customWidth="1"/>
    <col min="2818" max="2818" width="116.6328125" style="3" customWidth="1"/>
    <col min="2819" max="2819" width="1.453125" style="3" customWidth="1"/>
    <col min="2820" max="2820" width="12.453125" style="3" customWidth="1"/>
    <col min="2821" max="2821" width="1.90625" style="3" customWidth="1"/>
    <col min="2822" max="2822" width="16.36328125" style="3" bestFit="1" customWidth="1"/>
    <col min="2823" max="2823" width="1.54296875" style="3" customWidth="1"/>
    <col min="2824" max="2824" width="15.08984375" style="3" customWidth="1"/>
    <col min="2825" max="2825" width="2" style="3" customWidth="1"/>
    <col min="2826" max="2826" width="23.54296875" style="3" customWidth="1"/>
    <col min="2827" max="3072" width="8.90625" style="3"/>
    <col min="3073" max="3073" width="6.08984375" style="3" customWidth="1"/>
    <col min="3074" max="3074" width="116.6328125" style="3" customWidth="1"/>
    <col min="3075" max="3075" width="1.453125" style="3" customWidth="1"/>
    <col min="3076" max="3076" width="12.453125" style="3" customWidth="1"/>
    <col min="3077" max="3077" width="1.90625" style="3" customWidth="1"/>
    <col min="3078" max="3078" width="16.36328125" style="3" bestFit="1" customWidth="1"/>
    <col min="3079" max="3079" width="1.54296875" style="3" customWidth="1"/>
    <col min="3080" max="3080" width="15.08984375" style="3" customWidth="1"/>
    <col min="3081" max="3081" width="2" style="3" customWidth="1"/>
    <col min="3082" max="3082" width="23.54296875" style="3" customWidth="1"/>
    <col min="3083" max="3328" width="8.90625" style="3"/>
    <col min="3329" max="3329" width="6.08984375" style="3" customWidth="1"/>
    <col min="3330" max="3330" width="116.6328125" style="3" customWidth="1"/>
    <col min="3331" max="3331" width="1.453125" style="3" customWidth="1"/>
    <col min="3332" max="3332" width="12.453125" style="3" customWidth="1"/>
    <col min="3333" max="3333" width="1.90625" style="3" customWidth="1"/>
    <col min="3334" max="3334" width="16.36328125" style="3" bestFit="1" customWidth="1"/>
    <col min="3335" max="3335" width="1.54296875" style="3" customWidth="1"/>
    <col min="3336" max="3336" width="15.08984375" style="3" customWidth="1"/>
    <col min="3337" max="3337" width="2" style="3" customWidth="1"/>
    <col min="3338" max="3338" width="23.54296875" style="3" customWidth="1"/>
    <col min="3339" max="3584" width="8.90625" style="3"/>
    <col min="3585" max="3585" width="6.08984375" style="3" customWidth="1"/>
    <col min="3586" max="3586" width="116.6328125" style="3" customWidth="1"/>
    <col min="3587" max="3587" width="1.453125" style="3" customWidth="1"/>
    <col min="3588" max="3588" width="12.453125" style="3" customWidth="1"/>
    <col min="3589" max="3589" width="1.90625" style="3" customWidth="1"/>
    <col min="3590" max="3590" width="16.36328125" style="3" bestFit="1" customWidth="1"/>
    <col min="3591" max="3591" width="1.54296875" style="3" customWidth="1"/>
    <col min="3592" max="3592" width="15.08984375" style="3" customWidth="1"/>
    <col min="3593" max="3593" width="2" style="3" customWidth="1"/>
    <col min="3594" max="3594" width="23.54296875" style="3" customWidth="1"/>
    <col min="3595" max="3840" width="8.90625" style="3"/>
    <col min="3841" max="3841" width="6.08984375" style="3" customWidth="1"/>
    <col min="3842" max="3842" width="116.6328125" style="3" customWidth="1"/>
    <col min="3843" max="3843" width="1.453125" style="3" customWidth="1"/>
    <col min="3844" max="3844" width="12.453125" style="3" customWidth="1"/>
    <col min="3845" max="3845" width="1.90625" style="3" customWidth="1"/>
    <col min="3846" max="3846" width="16.36328125" style="3" bestFit="1" customWidth="1"/>
    <col min="3847" max="3847" width="1.54296875" style="3" customWidth="1"/>
    <col min="3848" max="3848" width="15.08984375" style="3" customWidth="1"/>
    <col min="3849" max="3849" width="2" style="3" customWidth="1"/>
    <col min="3850" max="3850" width="23.54296875" style="3" customWidth="1"/>
    <col min="3851" max="4096" width="8.90625" style="3"/>
    <col min="4097" max="4097" width="6.08984375" style="3" customWidth="1"/>
    <col min="4098" max="4098" width="116.6328125" style="3" customWidth="1"/>
    <col min="4099" max="4099" width="1.453125" style="3" customWidth="1"/>
    <col min="4100" max="4100" width="12.453125" style="3" customWidth="1"/>
    <col min="4101" max="4101" width="1.90625" style="3" customWidth="1"/>
    <col min="4102" max="4102" width="16.36328125" style="3" bestFit="1" customWidth="1"/>
    <col min="4103" max="4103" width="1.54296875" style="3" customWidth="1"/>
    <col min="4104" max="4104" width="15.08984375" style="3" customWidth="1"/>
    <col min="4105" max="4105" width="2" style="3" customWidth="1"/>
    <col min="4106" max="4106" width="23.54296875" style="3" customWidth="1"/>
    <col min="4107" max="4352" width="8.90625" style="3"/>
    <col min="4353" max="4353" width="6.08984375" style="3" customWidth="1"/>
    <col min="4354" max="4354" width="116.6328125" style="3" customWidth="1"/>
    <col min="4355" max="4355" width="1.453125" style="3" customWidth="1"/>
    <col min="4356" max="4356" width="12.453125" style="3" customWidth="1"/>
    <col min="4357" max="4357" width="1.90625" style="3" customWidth="1"/>
    <col min="4358" max="4358" width="16.36328125" style="3" bestFit="1" customWidth="1"/>
    <col min="4359" max="4359" width="1.54296875" style="3" customWidth="1"/>
    <col min="4360" max="4360" width="15.08984375" style="3" customWidth="1"/>
    <col min="4361" max="4361" width="2" style="3" customWidth="1"/>
    <col min="4362" max="4362" width="23.54296875" style="3" customWidth="1"/>
    <col min="4363" max="4608" width="8.90625" style="3"/>
    <col min="4609" max="4609" width="6.08984375" style="3" customWidth="1"/>
    <col min="4610" max="4610" width="116.6328125" style="3" customWidth="1"/>
    <col min="4611" max="4611" width="1.453125" style="3" customWidth="1"/>
    <col min="4612" max="4612" width="12.453125" style="3" customWidth="1"/>
    <col min="4613" max="4613" width="1.90625" style="3" customWidth="1"/>
    <col min="4614" max="4614" width="16.36328125" style="3" bestFit="1" customWidth="1"/>
    <col min="4615" max="4615" width="1.54296875" style="3" customWidth="1"/>
    <col min="4616" max="4616" width="15.08984375" style="3" customWidth="1"/>
    <col min="4617" max="4617" width="2" style="3" customWidth="1"/>
    <col min="4618" max="4618" width="23.54296875" style="3" customWidth="1"/>
    <col min="4619" max="4864" width="8.90625" style="3"/>
    <col min="4865" max="4865" width="6.08984375" style="3" customWidth="1"/>
    <col min="4866" max="4866" width="116.6328125" style="3" customWidth="1"/>
    <col min="4867" max="4867" width="1.453125" style="3" customWidth="1"/>
    <col min="4868" max="4868" width="12.453125" style="3" customWidth="1"/>
    <col min="4869" max="4869" width="1.90625" style="3" customWidth="1"/>
    <col min="4870" max="4870" width="16.36328125" style="3" bestFit="1" customWidth="1"/>
    <col min="4871" max="4871" width="1.54296875" style="3" customWidth="1"/>
    <col min="4872" max="4872" width="15.08984375" style="3" customWidth="1"/>
    <col min="4873" max="4873" width="2" style="3" customWidth="1"/>
    <col min="4874" max="4874" width="23.54296875" style="3" customWidth="1"/>
    <col min="4875" max="5120" width="8.90625" style="3"/>
    <col min="5121" max="5121" width="6.08984375" style="3" customWidth="1"/>
    <col min="5122" max="5122" width="116.6328125" style="3" customWidth="1"/>
    <col min="5123" max="5123" width="1.453125" style="3" customWidth="1"/>
    <col min="5124" max="5124" width="12.453125" style="3" customWidth="1"/>
    <col min="5125" max="5125" width="1.90625" style="3" customWidth="1"/>
    <col min="5126" max="5126" width="16.36328125" style="3" bestFit="1" customWidth="1"/>
    <col min="5127" max="5127" width="1.54296875" style="3" customWidth="1"/>
    <col min="5128" max="5128" width="15.08984375" style="3" customWidth="1"/>
    <col min="5129" max="5129" width="2" style="3" customWidth="1"/>
    <col min="5130" max="5130" width="23.54296875" style="3" customWidth="1"/>
    <col min="5131" max="5376" width="8.90625" style="3"/>
    <col min="5377" max="5377" width="6.08984375" style="3" customWidth="1"/>
    <col min="5378" max="5378" width="116.6328125" style="3" customWidth="1"/>
    <col min="5379" max="5379" width="1.453125" style="3" customWidth="1"/>
    <col min="5380" max="5380" width="12.453125" style="3" customWidth="1"/>
    <col min="5381" max="5381" width="1.90625" style="3" customWidth="1"/>
    <col min="5382" max="5382" width="16.36328125" style="3" bestFit="1" customWidth="1"/>
    <col min="5383" max="5383" width="1.54296875" style="3" customWidth="1"/>
    <col min="5384" max="5384" width="15.08984375" style="3" customWidth="1"/>
    <col min="5385" max="5385" width="2" style="3" customWidth="1"/>
    <col min="5386" max="5386" width="23.54296875" style="3" customWidth="1"/>
    <col min="5387" max="5632" width="8.90625" style="3"/>
    <col min="5633" max="5633" width="6.08984375" style="3" customWidth="1"/>
    <col min="5634" max="5634" width="116.6328125" style="3" customWidth="1"/>
    <col min="5635" max="5635" width="1.453125" style="3" customWidth="1"/>
    <col min="5636" max="5636" width="12.453125" style="3" customWidth="1"/>
    <col min="5637" max="5637" width="1.90625" style="3" customWidth="1"/>
    <col min="5638" max="5638" width="16.36328125" style="3" bestFit="1" customWidth="1"/>
    <col min="5639" max="5639" width="1.54296875" style="3" customWidth="1"/>
    <col min="5640" max="5640" width="15.08984375" style="3" customWidth="1"/>
    <col min="5641" max="5641" width="2" style="3" customWidth="1"/>
    <col min="5642" max="5642" width="23.54296875" style="3" customWidth="1"/>
    <col min="5643" max="5888" width="8.90625" style="3"/>
    <col min="5889" max="5889" width="6.08984375" style="3" customWidth="1"/>
    <col min="5890" max="5890" width="116.6328125" style="3" customWidth="1"/>
    <col min="5891" max="5891" width="1.453125" style="3" customWidth="1"/>
    <col min="5892" max="5892" width="12.453125" style="3" customWidth="1"/>
    <col min="5893" max="5893" width="1.90625" style="3" customWidth="1"/>
    <col min="5894" max="5894" width="16.36328125" style="3" bestFit="1" customWidth="1"/>
    <col min="5895" max="5895" width="1.54296875" style="3" customWidth="1"/>
    <col min="5896" max="5896" width="15.08984375" style="3" customWidth="1"/>
    <col min="5897" max="5897" width="2" style="3" customWidth="1"/>
    <col min="5898" max="5898" width="23.54296875" style="3" customWidth="1"/>
    <col min="5899" max="6144" width="8.90625" style="3"/>
    <col min="6145" max="6145" width="6.08984375" style="3" customWidth="1"/>
    <col min="6146" max="6146" width="116.6328125" style="3" customWidth="1"/>
    <col min="6147" max="6147" width="1.453125" style="3" customWidth="1"/>
    <col min="6148" max="6148" width="12.453125" style="3" customWidth="1"/>
    <col min="6149" max="6149" width="1.90625" style="3" customWidth="1"/>
    <col min="6150" max="6150" width="16.36328125" style="3" bestFit="1" customWidth="1"/>
    <col min="6151" max="6151" width="1.54296875" style="3" customWidth="1"/>
    <col min="6152" max="6152" width="15.08984375" style="3" customWidth="1"/>
    <col min="6153" max="6153" width="2" style="3" customWidth="1"/>
    <col min="6154" max="6154" width="23.54296875" style="3" customWidth="1"/>
    <col min="6155" max="6400" width="8.90625" style="3"/>
    <col min="6401" max="6401" width="6.08984375" style="3" customWidth="1"/>
    <col min="6402" max="6402" width="116.6328125" style="3" customWidth="1"/>
    <col min="6403" max="6403" width="1.453125" style="3" customWidth="1"/>
    <col min="6404" max="6404" width="12.453125" style="3" customWidth="1"/>
    <col min="6405" max="6405" width="1.90625" style="3" customWidth="1"/>
    <col min="6406" max="6406" width="16.36328125" style="3" bestFit="1" customWidth="1"/>
    <col min="6407" max="6407" width="1.54296875" style="3" customWidth="1"/>
    <col min="6408" max="6408" width="15.08984375" style="3" customWidth="1"/>
    <col min="6409" max="6409" width="2" style="3" customWidth="1"/>
    <col min="6410" max="6410" width="23.54296875" style="3" customWidth="1"/>
    <col min="6411" max="6656" width="8.90625" style="3"/>
    <col min="6657" max="6657" width="6.08984375" style="3" customWidth="1"/>
    <col min="6658" max="6658" width="116.6328125" style="3" customWidth="1"/>
    <col min="6659" max="6659" width="1.453125" style="3" customWidth="1"/>
    <col min="6660" max="6660" width="12.453125" style="3" customWidth="1"/>
    <col min="6661" max="6661" width="1.90625" style="3" customWidth="1"/>
    <col min="6662" max="6662" width="16.36328125" style="3" bestFit="1" customWidth="1"/>
    <col min="6663" max="6663" width="1.54296875" style="3" customWidth="1"/>
    <col min="6664" max="6664" width="15.08984375" style="3" customWidth="1"/>
    <col min="6665" max="6665" width="2" style="3" customWidth="1"/>
    <col min="6666" max="6666" width="23.54296875" style="3" customWidth="1"/>
    <col min="6667" max="6912" width="8.90625" style="3"/>
    <col min="6913" max="6913" width="6.08984375" style="3" customWidth="1"/>
    <col min="6914" max="6914" width="116.6328125" style="3" customWidth="1"/>
    <col min="6915" max="6915" width="1.453125" style="3" customWidth="1"/>
    <col min="6916" max="6916" width="12.453125" style="3" customWidth="1"/>
    <col min="6917" max="6917" width="1.90625" style="3" customWidth="1"/>
    <col min="6918" max="6918" width="16.36328125" style="3" bestFit="1" customWidth="1"/>
    <col min="6919" max="6919" width="1.54296875" style="3" customWidth="1"/>
    <col min="6920" max="6920" width="15.08984375" style="3" customWidth="1"/>
    <col min="6921" max="6921" width="2" style="3" customWidth="1"/>
    <col min="6922" max="6922" width="23.54296875" style="3" customWidth="1"/>
    <col min="6923" max="7168" width="8.90625" style="3"/>
    <col min="7169" max="7169" width="6.08984375" style="3" customWidth="1"/>
    <col min="7170" max="7170" width="116.6328125" style="3" customWidth="1"/>
    <col min="7171" max="7171" width="1.453125" style="3" customWidth="1"/>
    <col min="7172" max="7172" width="12.453125" style="3" customWidth="1"/>
    <col min="7173" max="7173" width="1.90625" style="3" customWidth="1"/>
    <col min="7174" max="7174" width="16.36328125" style="3" bestFit="1" customWidth="1"/>
    <col min="7175" max="7175" width="1.54296875" style="3" customWidth="1"/>
    <col min="7176" max="7176" width="15.08984375" style="3" customWidth="1"/>
    <col min="7177" max="7177" width="2" style="3" customWidth="1"/>
    <col min="7178" max="7178" width="23.54296875" style="3" customWidth="1"/>
    <col min="7179" max="7424" width="8.90625" style="3"/>
    <col min="7425" max="7425" width="6.08984375" style="3" customWidth="1"/>
    <col min="7426" max="7426" width="116.6328125" style="3" customWidth="1"/>
    <col min="7427" max="7427" width="1.453125" style="3" customWidth="1"/>
    <col min="7428" max="7428" width="12.453125" style="3" customWidth="1"/>
    <col min="7429" max="7429" width="1.90625" style="3" customWidth="1"/>
    <col min="7430" max="7430" width="16.36328125" style="3" bestFit="1" customWidth="1"/>
    <col min="7431" max="7431" width="1.54296875" style="3" customWidth="1"/>
    <col min="7432" max="7432" width="15.08984375" style="3" customWidth="1"/>
    <col min="7433" max="7433" width="2" style="3" customWidth="1"/>
    <col min="7434" max="7434" width="23.54296875" style="3" customWidth="1"/>
    <col min="7435" max="7680" width="8.90625" style="3"/>
    <col min="7681" max="7681" width="6.08984375" style="3" customWidth="1"/>
    <col min="7682" max="7682" width="116.6328125" style="3" customWidth="1"/>
    <col min="7683" max="7683" width="1.453125" style="3" customWidth="1"/>
    <col min="7684" max="7684" width="12.453125" style="3" customWidth="1"/>
    <col min="7685" max="7685" width="1.90625" style="3" customWidth="1"/>
    <col min="7686" max="7686" width="16.36328125" style="3" bestFit="1" customWidth="1"/>
    <col min="7687" max="7687" width="1.54296875" style="3" customWidth="1"/>
    <col min="7688" max="7688" width="15.08984375" style="3" customWidth="1"/>
    <col min="7689" max="7689" width="2" style="3" customWidth="1"/>
    <col min="7690" max="7690" width="23.54296875" style="3" customWidth="1"/>
    <col min="7691" max="7936" width="8.90625" style="3"/>
    <col min="7937" max="7937" width="6.08984375" style="3" customWidth="1"/>
    <col min="7938" max="7938" width="116.6328125" style="3" customWidth="1"/>
    <col min="7939" max="7939" width="1.453125" style="3" customWidth="1"/>
    <col min="7940" max="7940" width="12.453125" style="3" customWidth="1"/>
    <col min="7941" max="7941" width="1.90625" style="3" customWidth="1"/>
    <col min="7942" max="7942" width="16.36328125" style="3" bestFit="1" customWidth="1"/>
    <col min="7943" max="7943" width="1.54296875" style="3" customWidth="1"/>
    <col min="7944" max="7944" width="15.08984375" style="3" customWidth="1"/>
    <col min="7945" max="7945" width="2" style="3" customWidth="1"/>
    <col min="7946" max="7946" width="23.54296875" style="3" customWidth="1"/>
    <col min="7947" max="8192" width="8.90625" style="3"/>
    <col min="8193" max="8193" width="6.08984375" style="3" customWidth="1"/>
    <col min="8194" max="8194" width="116.6328125" style="3" customWidth="1"/>
    <col min="8195" max="8195" width="1.453125" style="3" customWidth="1"/>
    <col min="8196" max="8196" width="12.453125" style="3" customWidth="1"/>
    <col min="8197" max="8197" width="1.90625" style="3" customWidth="1"/>
    <col min="8198" max="8198" width="16.36328125" style="3" bestFit="1" customWidth="1"/>
    <col min="8199" max="8199" width="1.54296875" style="3" customWidth="1"/>
    <col min="8200" max="8200" width="15.08984375" style="3" customWidth="1"/>
    <col min="8201" max="8201" width="2" style="3" customWidth="1"/>
    <col min="8202" max="8202" width="23.54296875" style="3" customWidth="1"/>
    <col min="8203" max="8448" width="8.90625" style="3"/>
    <col min="8449" max="8449" width="6.08984375" style="3" customWidth="1"/>
    <col min="8450" max="8450" width="116.6328125" style="3" customWidth="1"/>
    <col min="8451" max="8451" width="1.453125" style="3" customWidth="1"/>
    <col min="8452" max="8452" width="12.453125" style="3" customWidth="1"/>
    <col min="8453" max="8453" width="1.90625" style="3" customWidth="1"/>
    <col min="8454" max="8454" width="16.36328125" style="3" bestFit="1" customWidth="1"/>
    <col min="8455" max="8455" width="1.54296875" style="3" customWidth="1"/>
    <col min="8456" max="8456" width="15.08984375" style="3" customWidth="1"/>
    <col min="8457" max="8457" width="2" style="3" customWidth="1"/>
    <col min="8458" max="8458" width="23.54296875" style="3" customWidth="1"/>
    <col min="8459" max="8704" width="8.90625" style="3"/>
    <col min="8705" max="8705" width="6.08984375" style="3" customWidth="1"/>
    <col min="8706" max="8706" width="116.6328125" style="3" customWidth="1"/>
    <col min="8707" max="8707" width="1.453125" style="3" customWidth="1"/>
    <col min="8708" max="8708" width="12.453125" style="3" customWidth="1"/>
    <col min="8709" max="8709" width="1.90625" style="3" customWidth="1"/>
    <col min="8710" max="8710" width="16.36328125" style="3" bestFit="1" customWidth="1"/>
    <col min="8711" max="8711" width="1.54296875" style="3" customWidth="1"/>
    <col min="8712" max="8712" width="15.08984375" style="3" customWidth="1"/>
    <col min="8713" max="8713" width="2" style="3" customWidth="1"/>
    <col min="8714" max="8714" width="23.54296875" style="3" customWidth="1"/>
    <col min="8715" max="8960" width="8.90625" style="3"/>
    <col min="8961" max="8961" width="6.08984375" style="3" customWidth="1"/>
    <col min="8962" max="8962" width="116.6328125" style="3" customWidth="1"/>
    <col min="8963" max="8963" width="1.453125" style="3" customWidth="1"/>
    <col min="8964" max="8964" width="12.453125" style="3" customWidth="1"/>
    <col min="8965" max="8965" width="1.90625" style="3" customWidth="1"/>
    <col min="8966" max="8966" width="16.36328125" style="3" bestFit="1" customWidth="1"/>
    <col min="8967" max="8967" width="1.54296875" style="3" customWidth="1"/>
    <col min="8968" max="8968" width="15.08984375" style="3" customWidth="1"/>
    <col min="8969" max="8969" width="2" style="3" customWidth="1"/>
    <col min="8970" max="8970" width="23.54296875" style="3" customWidth="1"/>
    <col min="8971" max="9216" width="8.90625" style="3"/>
    <col min="9217" max="9217" width="6.08984375" style="3" customWidth="1"/>
    <col min="9218" max="9218" width="116.6328125" style="3" customWidth="1"/>
    <col min="9219" max="9219" width="1.453125" style="3" customWidth="1"/>
    <col min="9220" max="9220" width="12.453125" style="3" customWidth="1"/>
    <col min="9221" max="9221" width="1.90625" style="3" customWidth="1"/>
    <col min="9222" max="9222" width="16.36328125" style="3" bestFit="1" customWidth="1"/>
    <col min="9223" max="9223" width="1.54296875" style="3" customWidth="1"/>
    <col min="9224" max="9224" width="15.08984375" style="3" customWidth="1"/>
    <col min="9225" max="9225" width="2" style="3" customWidth="1"/>
    <col min="9226" max="9226" width="23.54296875" style="3" customWidth="1"/>
    <col min="9227" max="9472" width="8.90625" style="3"/>
    <col min="9473" max="9473" width="6.08984375" style="3" customWidth="1"/>
    <col min="9474" max="9474" width="116.6328125" style="3" customWidth="1"/>
    <col min="9475" max="9475" width="1.453125" style="3" customWidth="1"/>
    <col min="9476" max="9476" width="12.453125" style="3" customWidth="1"/>
    <col min="9477" max="9477" width="1.90625" style="3" customWidth="1"/>
    <col min="9478" max="9478" width="16.36328125" style="3" bestFit="1" customWidth="1"/>
    <col min="9479" max="9479" width="1.54296875" style="3" customWidth="1"/>
    <col min="9480" max="9480" width="15.08984375" style="3" customWidth="1"/>
    <col min="9481" max="9481" width="2" style="3" customWidth="1"/>
    <col min="9482" max="9482" width="23.54296875" style="3" customWidth="1"/>
    <col min="9483" max="9728" width="8.90625" style="3"/>
    <col min="9729" max="9729" width="6.08984375" style="3" customWidth="1"/>
    <col min="9730" max="9730" width="116.6328125" style="3" customWidth="1"/>
    <col min="9731" max="9731" width="1.453125" style="3" customWidth="1"/>
    <col min="9732" max="9732" width="12.453125" style="3" customWidth="1"/>
    <col min="9733" max="9733" width="1.90625" style="3" customWidth="1"/>
    <col min="9734" max="9734" width="16.36328125" style="3" bestFit="1" customWidth="1"/>
    <col min="9735" max="9735" width="1.54296875" style="3" customWidth="1"/>
    <col min="9736" max="9736" width="15.08984375" style="3" customWidth="1"/>
    <col min="9737" max="9737" width="2" style="3" customWidth="1"/>
    <col min="9738" max="9738" width="23.54296875" style="3" customWidth="1"/>
    <col min="9739" max="9984" width="8.90625" style="3"/>
    <col min="9985" max="9985" width="6.08984375" style="3" customWidth="1"/>
    <col min="9986" max="9986" width="116.6328125" style="3" customWidth="1"/>
    <col min="9987" max="9987" width="1.453125" style="3" customWidth="1"/>
    <col min="9988" max="9988" width="12.453125" style="3" customWidth="1"/>
    <col min="9989" max="9989" width="1.90625" style="3" customWidth="1"/>
    <col min="9990" max="9990" width="16.36328125" style="3" bestFit="1" customWidth="1"/>
    <col min="9991" max="9991" width="1.54296875" style="3" customWidth="1"/>
    <col min="9992" max="9992" width="15.08984375" style="3" customWidth="1"/>
    <col min="9993" max="9993" width="2" style="3" customWidth="1"/>
    <col min="9994" max="9994" width="23.54296875" style="3" customWidth="1"/>
    <col min="9995" max="10240" width="8.90625" style="3"/>
    <col min="10241" max="10241" width="6.08984375" style="3" customWidth="1"/>
    <col min="10242" max="10242" width="116.6328125" style="3" customWidth="1"/>
    <col min="10243" max="10243" width="1.453125" style="3" customWidth="1"/>
    <col min="10244" max="10244" width="12.453125" style="3" customWidth="1"/>
    <col min="10245" max="10245" width="1.90625" style="3" customWidth="1"/>
    <col min="10246" max="10246" width="16.36328125" style="3" bestFit="1" customWidth="1"/>
    <col min="10247" max="10247" width="1.54296875" style="3" customWidth="1"/>
    <col min="10248" max="10248" width="15.08984375" style="3" customWidth="1"/>
    <col min="10249" max="10249" width="2" style="3" customWidth="1"/>
    <col min="10250" max="10250" width="23.54296875" style="3" customWidth="1"/>
    <col min="10251" max="10496" width="8.90625" style="3"/>
    <col min="10497" max="10497" width="6.08984375" style="3" customWidth="1"/>
    <col min="10498" max="10498" width="116.6328125" style="3" customWidth="1"/>
    <col min="10499" max="10499" width="1.453125" style="3" customWidth="1"/>
    <col min="10500" max="10500" width="12.453125" style="3" customWidth="1"/>
    <col min="10501" max="10501" width="1.90625" style="3" customWidth="1"/>
    <col min="10502" max="10502" width="16.36328125" style="3" bestFit="1" customWidth="1"/>
    <col min="10503" max="10503" width="1.54296875" style="3" customWidth="1"/>
    <col min="10504" max="10504" width="15.08984375" style="3" customWidth="1"/>
    <col min="10505" max="10505" width="2" style="3" customWidth="1"/>
    <col min="10506" max="10506" width="23.54296875" style="3" customWidth="1"/>
    <col min="10507" max="10752" width="8.90625" style="3"/>
    <col min="10753" max="10753" width="6.08984375" style="3" customWidth="1"/>
    <col min="10754" max="10754" width="116.6328125" style="3" customWidth="1"/>
    <col min="10755" max="10755" width="1.453125" style="3" customWidth="1"/>
    <col min="10756" max="10756" width="12.453125" style="3" customWidth="1"/>
    <col min="10757" max="10757" width="1.90625" style="3" customWidth="1"/>
    <col min="10758" max="10758" width="16.36328125" style="3" bestFit="1" customWidth="1"/>
    <col min="10759" max="10759" width="1.54296875" style="3" customWidth="1"/>
    <col min="10760" max="10760" width="15.08984375" style="3" customWidth="1"/>
    <col min="10761" max="10761" width="2" style="3" customWidth="1"/>
    <col min="10762" max="10762" width="23.54296875" style="3" customWidth="1"/>
    <col min="10763" max="11008" width="8.90625" style="3"/>
    <col min="11009" max="11009" width="6.08984375" style="3" customWidth="1"/>
    <col min="11010" max="11010" width="116.6328125" style="3" customWidth="1"/>
    <col min="11011" max="11011" width="1.453125" style="3" customWidth="1"/>
    <col min="11012" max="11012" width="12.453125" style="3" customWidth="1"/>
    <col min="11013" max="11013" width="1.90625" style="3" customWidth="1"/>
    <col min="11014" max="11014" width="16.36328125" style="3" bestFit="1" customWidth="1"/>
    <col min="11015" max="11015" width="1.54296875" style="3" customWidth="1"/>
    <col min="11016" max="11016" width="15.08984375" style="3" customWidth="1"/>
    <col min="11017" max="11017" width="2" style="3" customWidth="1"/>
    <col min="11018" max="11018" width="23.54296875" style="3" customWidth="1"/>
    <col min="11019" max="11264" width="8.90625" style="3"/>
    <col min="11265" max="11265" width="6.08984375" style="3" customWidth="1"/>
    <col min="11266" max="11266" width="116.6328125" style="3" customWidth="1"/>
    <col min="11267" max="11267" width="1.453125" style="3" customWidth="1"/>
    <col min="11268" max="11268" width="12.453125" style="3" customWidth="1"/>
    <col min="11269" max="11269" width="1.90625" style="3" customWidth="1"/>
    <col min="11270" max="11270" width="16.36328125" style="3" bestFit="1" customWidth="1"/>
    <col min="11271" max="11271" width="1.54296875" style="3" customWidth="1"/>
    <col min="11272" max="11272" width="15.08984375" style="3" customWidth="1"/>
    <col min="11273" max="11273" width="2" style="3" customWidth="1"/>
    <col min="11274" max="11274" width="23.54296875" style="3" customWidth="1"/>
    <col min="11275" max="11520" width="8.90625" style="3"/>
    <col min="11521" max="11521" width="6.08984375" style="3" customWidth="1"/>
    <col min="11522" max="11522" width="116.6328125" style="3" customWidth="1"/>
    <col min="11523" max="11523" width="1.453125" style="3" customWidth="1"/>
    <col min="11524" max="11524" width="12.453125" style="3" customWidth="1"/>
    <col min="11525" max="11525" width="1.90625" style="3" customWidth="1"/>
    <col min="11526" max="11526" width="16.36328125" style="3" bestFit="1" customWidth="1"/>
    <col min="11527" max="11527" width="1.54296875" style="3" customWidth="1"/>
    <col min="11528" max="11528" width="15.08984375" style="3" customWidth="1"/>
    <col min="11529" max="11529" width="2" style="3" customWidth="1"/>
    <col min="11530" max="11530" width="23.54296875" style="3" customWidth="1"/>
    <col min="11531" max="11776" width="8.90625" style="3"/>
    <col min="11777" max="11777" width="6.08984375" style="3" customWidth="1"/>
    <col min="11778" max="11778" width="116.6328125" style="3" customWidth="1"/>
    <col min="11779" max="11779" width="1.453125" style="3" customWidth="1"/>
    <col min="11780" max="11780" width="12.453125" style="3" customWidth="1"/>
    <col min="11781" max="11781" width="1.90625" style="3" customWidth="1"/>
    <col min="11782" max="11782" width="16.36328125" style="3" bestFit="1" customWidth="1"/>
    <col min="11783" max="11783" width="1.54296875" style="3" customWidth="1"/>
    <col min="11784" max="11784" width="15.08984375" style="3" customWidth="1"/>
    <col min="11785" max="11785" width="2" style="3" customWidth="1"/>
    <col min="11786" max="11786" width="23.54296875" style="3" customWidth="1"/>
    <col min="11787" max="12032" width="8.90625" style="3"/>
    <col min="12033" max="12033" width="6.08984375" style="3" customWidth="1"/>
    <col min="12034" max="12034" width="116.6328125" style="3" customWidth="1"/>
    <col min="12035" max="12035" width="1.453125" style="3" customWidth="1"/>
    <col min="12036" max="12036" width="12.453125" style="3" customWidth="1"/>
    <col min="12037" max="12037" width="1.90625" style="3" customWidth="1"/>
    <col min="12038" max="12038" width="16.36328125" style="3" bestFit="1" customWidth="1"/>
    <col min="12039" max="12039" width="1.54296875" style="3" customWidth="1"/>
    <col min="12040" max="12040" width="15.08984375" style="3" customWidth="1"/>
    <col min="12041" max="12041" width="2" style="3" customWidth="1"/>
    <col min="12042" max="12042" width="23.54296875" style="3" customWidth="1"/>
    <col min="12043" max="12288" width="8.90625" style="3"/>
    <col min="12289" max="12289" width="6.08984375" style="3" customWidth="1"/>
    <col min="12290" max="12290" width="116.6328125" style="3" customWidth="1"/>
    <col min="12291" max="12291" width="1.453125" style="3" customWidth="1"/>
    <col min="12292" max="12292" width="12.453125" style="3" customWidth="1"/>
    <col min="12293" max="12293" width="1.90625" style="3" customWidth="1"/>
    <col min="12294" max="12294" width="16.36328125" style="3" bestFit="1" customWidth="1"/>
    <col min="12295" max="12295" width="1.54296875" style="3" customWidth="1"/>
    <col min="12296" max="12296" width="15.08984375" style="3" customWidth="1"/>
    <col min="12297" max="12297" width="2" style="3" customWidth="1"/>
    <col min="12298" max="12298" width="23.54296875" style="3" customWidth="1"/>
    <col min="12299" max="12544" width="8.90625" style="3"/>
    <col min="12545" max="12545" width="6.08984375" style="3" customWidth="1"/>
    <col min="12546" max="12546" width="116.6328125" style="3" customWidth="1"/>
    <col min="12547" max="12547" width="1.453125" style="3" customWidth="1"/>
    <col min="12548" max="12548" width="12.453125" style="3" customWidth="1"/>
    <col min="12549" max="12549" width="1.90625" style="3" customWidth="1"/>
    <col min="12550" max="12550" width="16.36328125" style="3" bestFit="1" customWidth="1"/>
    <col min="12551" max="12551" width="1.54296875" style="3" customWidth="1"/>
    <col min="12552" max="12552" width="15.08984375" style="3" customWidth="1"/>
    <col min="12553" max="12553" width="2" style="3" customWidth="1"/>
    <col min="12554" max="12554" width="23.54296875" style="3" customWidth="1"/>
    <col min="12555" max="12800" width="8.90625" style="3"/>
    <col min="12801" max="12801" width="6.08984375" style="3" customWidth="1"/>
    <col min="12802" max="12802" width="116.6328125" style="3" customWidth="1"/>
    <col min="12803" max="12803" width="1.453125" style="3" customWidth="1"/>
    <col min="12804" max="12804" width="12.453125" style="3" customWidth="1"/>
    <col min="12805" max="12805" width="1.90625" style="3" customWidth="1"/>
    <col min="12806" max="12806" width="16.36328125" style="3" bestFit="1" customWidth="1"/>
    <col min="12807" max="12807" width="1.54296875" style="3" customWidth="1"/>
    <col min="12808" max="12808" width="15.08984375" style="3" customWidth="1"/>
    <col min="12809" max="12809" width="2" style="3" customWidth="1"/>
    <col min="12810" max="12810" width="23.54296875" style="3" customWidth="1"/>
    <col min="12811" max="13056" width="8.90625" style="3"/>
    <col min="13057" max="13057" width="6.08984375" style="3" customWidth="1"/>
    <col min="13058" max="13058" width="116.6328125" style="3" customWidth="1"/>
    <col min="13059" max="13059" width="1.453125" style="3" customWidth="1"/>
    <col min="13060" max="13060" width="12.453125" style="3" customWidth="1"/>
    <col min="13061" max="13061" width="1.90625" style="3" customWidth="1"/>
    <col min="13062" max="13062" width="16.36328125" style="3" bestFit="1" customWidth="1"/>
    <col min="13063" max="13063" width="1.54296875" style="3" customWidth="1"/>
    <col min="13064" max="13064" width="15.08984375" style="3" customWidth="1"/>
    <col min="13065" max="13065" width="2" style="3" customWidth="1"/>
    <col min="13066" max="13066" width="23.54296875" style="3" customWidth="1"/>
    <col min="13067" max="13312" width="8.90625" style="3"/>
    <col min="13313" max="13313" width="6.08984375" style="3" customWidth="1"/>
    <col min="13314" max="13314" width="116.6328125" style="3" customWidth="1"/>
    <col min="13315" max="13315" width="1.453125" style="3" customWidth="1"/>
    <col min="13316" max="13316" width="12.453125" style="3" customWidth="1"/>
    <col min="13317" max="13317" width="1.90625" style="3" customWidth="1"/>
    <col min="13318" max="13318" width="16.36328125" style="3" bestFit="1" customWidth="1"/>
    <col min="13319" max="13319" width="1.54296875" style="3" customWidth="1"/>
    <col min="13320" max="13320" width="15.08984375" style="3" customWidth="1"/>
    <col min="13321" max="13321" width="2" style="3" customWidth="1"/>
    <col min="13322" max="13322" width="23.54296875" style="3" customWidth="1"/>
    <col min="13323" max="13568" width="8.90625" style="3"/>
    <col min="13569" max="13569" width="6.08984375" style="3" customWidth="1"/>
    <col min="13570" max="13570" width="116.6328125" style="3" customWidth="1"/>
    <col min="13571" max="13571" width="1.453125" style="3" customWidth="1"/>
    <col min="13572" max="13572" width="12.453125" style="3" customWidth="1"/>
    <col min="13573" max="13573" width="1.90625" style="3" customWidth="1"/>
    <col min="13574" max="13574" width="16.36328125" style="3" bestFit="1" customWidth="1"/>
    <col min="13575" max="13575" width="1.54296875" style="3" customWidth="1"/>
    <col min="13576" max="13576" width="15.08984375" style="3" customWidth="1"/>
    <col min="13577" max="13577" width="2" style="3" customWidth="1"/>
    <col min="13578" max="13578" width="23.54296875" style="3" customWidth="1"/>
    <col min="13579" max="13824" width="8.90625" style="3"/>
    <col min="13825" max="13825" width="6.08984375" style="3" customWidth="1"/>
    <col min="13826" max="13826" width="116.6328125" style="3" customWidth="1"/>
    <col min="13827" max="13827" width="1.453125" style="3" customWidth="1"/>
    <col min="13828" max="13828" width="12.453125" style="3" customWidth="1"/>
    <col min="13829" max="13829" width="1.90625" style="3" customWidth="1"/>
    <col min="13830" max="13830" width="16.36328125" style="3" bestFit="1" customWidth="1"/>
    <col min="13831" max="13831" width="1.54296875" style="3" customWidth="1"/>
    <col min="13832" max="13832" width="15.08984375" style="3" customWidth="1"/>
    <col min="13833" max="13833" width="2" style="3" customWidth="1"/>
    <col min="13834" max="13834" width="23.54296875" style="3" customWidth="1"/>
    <col min="13835" max="14080" width="8.90625" style="3"/>
    <col min="14081" max="14081" width="6.08984375" style="3" customWidth="1"/>
    <col min="14082" max="14082" width="116.6328125" style="3" customWidth="1"/>
    <col min="14083" max="14083" width="1.453125" style="3" customWidth="1"/>
    <col min="14084" max="14084" width="12.453125" style="3" customWidth="1"/>
    <col min="14085" max="14085" width="1.90625" style="3" customWidth="1"/>
    <col min="14086" max="14086" width="16.36328125" style="3" bestFit="1" customWidth="1"/>
    <col min="14087" max="14087" width="1.54296875" style="3" customWidth="1"/>
    <col min="14088" max="14088" width="15.08984375" style="3" customWidth="1"/>
    <col min="14089" max="14089" width="2" style="3" customWidth="1"/>
    <col min="14090" max="14090" width="23.54296875" style="3" customWidth="1"/>
    <col min="14091" max="14336" width="8.90625" style="3"/>
    <col min="14337" max="14337" width="6.08984375" style="3" customWidth="1"/>
    <col min="14338" max="14338" width="116.6328125" style="3" customWidth="1"/>
    <col min="14339" max="14339" width="1.453125" style="3" customWidth="1"/>
    <col min="14340" max="14340" width="12.453125" style="3" customWidth="1"/>
    <col min="14341" max="14341" width="1.90625" style="3" customWidth="1"/>
    <col min="14342" max="14342" width="16.36328125" style="3" bestFit="1" customWidth="1"/>
    <col min="14343" max="14343" width="1.54296875" style="3" customWidth="1"/>
    <col min="14344" max="14344" width="15.08984375" style="3" customWidth="1"/>
    <col min="14345" max="14345" width="2" style="3" customWidth="1"/>
    <col min="14346" max="14346" width="23.54296875" style="3" customWidth="1"/>
    <col min="14347" max="14592" width="8.90625" style="3"/>
    <col min="14593" max="14593" width="6.08984375" style="3" customWidth="1"/>
    <col min="14594" max="14594" width="116.6328125" style="3" customWidth="1"/>
    <col min="14595" max="14595" width="1.453125" style="3" customWidth="1"/>
    <col min="14596" max="14596" width="12.453125" style="3" customWidth="1"/>
    <col min="14597" max="14597" width="1.90625" style="3" customWidth="1"/>
    <col min="14598" max="14598" width="16.36328125" style="3" bestFit="1" customWidth="1"/>
    <col min="14599" max="14599" width="1.54296875" style="3" customWidth="1"/>
    <col min="14600" max="14600" width="15.08984375" style="3" customWidth="1"/>
    <col min="14601" max="14601" width="2" style="3" customWidth="1"/>
    <col min="14602" max="14602" width="23.54296875" style="3" customWidth="1"/>
    <col min="14603" max="14848" width="8.90625" style="3"/>
    <col min="14849" max="14849" width="6.08984375" style="3" customWidth="1"/>
    <col min="14850" max="14850" width="116.6328125" style="3" customWidth="1"/>
    <col min="14851" max="14851" width="1.453125" style="3" customWidth="1"/>
    <col min="14852" max="14852" width="12.453125" style="3" customWidth="1"/>
    <col min="14853" max="14853" width="1.90625" style="3" customWidth="1"/>
    <col min="14854" max="14854" width="16.36328125" style="3" bestFit="1" customWidth="1"/>
    <col min="14855" max="14855" width="1.54296875" style="3" customWidth="1"/>
    <col min="14856" max="14856" width="15.08984375" style="3" customWidth="1"/>
    <col min="14857" max="14857" width="2" style="3" customWidth="1"/>
    <col min="14858" max="14858" width="23.54296875" style="3" customWidth="1"/>
    <col min="14859" max="15104" width="8.90625" style="3"/>
    <col min="15105" max="15105" width="6.08984375" style="3" customWidth="1"/>
    <col min="15106" max="15106" width="116.6328125" style="3" customWidth="1"/>
    <col min="15107" max="15107" width="1.453125" style="3" customWidth="1"/>
    <col min="15108" max="15108" width="12.453125" style="3" customWidth="1"/>
    <col min="15109" max="15109" width="1.90625" style="3" customWidth="1"/>
    <col min="15110" max="15110" width="16.36328125" style="3" bestFit="1" customWidth="1"/>
    <col min="15111" max="15111" width="1.54296875" style="3" customWidth="1"/>
    <col min="15112" max="15112" width="15.08984375" style="3" customWidth="1"/>
    <col min="15113" max="15113" width="2" style="3" customWidth="1"/>
    <col min="15114" max="15114" width="23.54296875" style="3" customWidth="1"/>
    <col min="15115" max="15360" width="8.90625" style="3"/>
    <col min="15361" max="15361" width="6.08984375" style="3" customWidth="1"/>
    <col min="15362" max="15362" width="116.6328125" style="3" customWidth="1"/>
    <col min="15363" max="15363" width="1.453125" style="3" customWidth="1"/>
    <col min="15364" max="15364" width="12.453125" style="3" customWidth="1"/>
    <col min="15365" max="15365" width="1.90625" style="3" customWidth="1"/>
    <col min="15366" max="15366" width="16.36328125" style="3" bestFit="1" customWidth="1"/>
    <col min="15367" max="15367" width="1.54296875" style="3" customWidth="1"/>
    <col min="15368" max="15368" width="15.08984375" style="3" customWidth="1"/>
    <col min="15369" max="15369" width="2" style="3" customWidth="1"/>
    <col min="15370" max="15370" width="23.54296875" style="3" customWidth="1"/>
    <col min="15371" max="15616" width="8.90625" style="3"/>
    <col min="15617" max="15617" width="6.08984375" style="3" customWidth="1"/>
    <col min="15618" max="15618" width="116.6328125" style="3" customWidth="1"/>
    <col min="15619" max="15619" width="1.453125" style="3" customWidth="1"/>
    <col min="15620" max="15620" width="12.453125" style="3" customWidth="1"/>
    <col min="15621" max="15621" width="1.90625" style="3" customWidth="1"/>
    <col min="15622" max="15622" width="16.36328125" style="3" bestFit="1" customWidth="1"/>
    <col min="15623" max="15623" width="1.54296875" style="3" customWidth="1"/>
    <col min="15624" max="15624" width="15.08984375" style="3" customWidth="1"/>
    <col min="15625" max="15625" width="2" style="3" customWidth="1"/>
    <col min="15626" max="15626" width="23.54296875" style="3" customWidth="1"/>
    <col min="15627" max="15872" width="8.90625" style="3"/>
    <col min="15873" max="15873" width="6.08984375" style="3" customWidth="1"/>
    <col min="15874" max="15874" width="116.6328125" style="3" customWidth="1"/>
    <col min="15875" max="15875" width="1.453125" style="3" customWidth="1"/>
    <col min="15876" max="15876" width="12.453125" style="3" customWidth="1"/>
    <col min="15877" max="15877" width="1.90625" style="3" customWidth="1"/>
    <col min="15878" max="15878" width="16.36328125" style="3" bestFit="1" customWidth="1"/>
    <col min="15879" max="15879" width="1.54296875" style="3" customWidth="1"/>
    <col min="15880" max="15880" width="15.08984375" style="3" customWidth="1"/>
    <col min="15881" max="15881" width="2" style="3" customWidth="1"/>
    <col min="15882" max="15882" width="23.54296875" style="3" customWidth="1"/>
    <col min="15883" max="16128" width="8.90625" style="3"/>
    <col min="16129" max="16129" width="6.08984375" style="3" customWidth="1"/>
    <col min="16130" max="16130" width="116.6328125" style="3" customWidth="1"/>
    <col min="16131" max="16131" width="1.453125" style="3" customWidth="1"/>
    <col min="16132" max="16132" width="12.453125" style="3" customWidth="1"/>
    <col min="16133" max="16133" width="1.90625" style="3" customWidth="1"/>
    <col min="16134" max="16134" width="16.36328125" style="3" bestFit="1" customWidth="1"/>
    <col min="16135" max="16135" width="1.54296875" style="3" customWidth="1"/>
    <col min="16136" max="16136" width="15.08984375" style="3" customWidth="1"/>
    <col min="16137" max="16137" width="2" style="3" customWidth="1"/>
    <col min="16138" max="16138" width="23.54296875" style="3" customWidth="1"/>
    <col min="16139" max="16384" width="8.90625" style="3"/>
  </cols>
  <sheetData>
    <row r="2" spans="1:10" ht="20.149999999999999" customHeight="1" x14ac:dyDescent="0.4">
      <c r="A2" s="288" t="s">
        <v>367</v>
      </c>
      <c r="B2" s="288"/>
      <c r="C2" s="288"/>
      <c r="D2" s="288"/>
      <c r="E2" s="288"/>
      <c r="F2" s="288"/>
      <c r="G2" s="288"/>
      <c r="H2" s="288"/>
      <c r="I2" s="288"/>
      <c r="J2" s="288"/>
    </row>
    <row r="3" spans="1:10" ht="10.5" customHeight="1" thickBot="1" x14ac:dyDescent="0.4">
      <c r="A3" s="4"/>
    </row>
    <row r="4" spans="1:10" ht="23.25" customHeight="1" x14ac:dyDescent="0.4">
      <c r="A4" s="289" t="s">
        <v>14</v>
      </c>
      <c r="B4" s="290"/>
      <c r="D4" s="291" t="s">
        <v>15</v>
      </c>
      <c r="E4" s="292"/>
      <c r="F4" s="292"/>
      <c r="G4" s="292"/>
      <c r="H4" s="292"/>
      <c r="I4" s="292"/>
      <c r="J4" s="293"/>
    </row>
    <row r="5" spans="1:10" ht="23.25" customHeight="1" thickBot="1" x14ac:dyDescent="0.6">
      <c r="A5" s="5"/>
      <c r="B5" s="6" t="s">
        <v>368</v>
      </c>
      <c r="D5" s="294"/>
      <c r="E5" s="295"/>
      <c r="F5" s="295"/>
      <c r="G5" s="295"/>
      <c r="H5" s="295"/>
      <c r="I5" s="295"/>
      <c r="J5" s="296"/>
    </row>
    <row r="6" spans="1:10" ht="5.15" customHeight="1" thickBot="1" x14ac:dyDescent="0.4">
      <c r="A6" s="7"/>
      <c r="D6" s="8"/>
      <c r="E6" s="8"/>
      <c r="F6" s="8"/>
      <c r="G6" s="8"/>
      <c r="H6" s="8"/>
      <c r="I6" s="8"/>
      <c r="J6" s="8"/>
    </row>
    <row r="7" spans="1:10" ht="20.149999999999999" customHeight="1" x14ac:dyDescent="0.4">
      <c r="A7" s="297" t="s">
        <v>17</v>
      </c>
      <c r="B7" s="298"/>
      <c r="D7" s="299"/>
      <c r="E7" s="300"/>
      <c r="F7" s="300"/>
      <c r="G7" s="300"/>
      <c r="H7" s="300"/>
      <c r="I7" s="300"/>
      <c r="J7" s="301"/>
    </row>
    <row r="8" spans="1:10" ht="20.149999999999999" customHeight="1" thickBot="1" x14ac:dyDescent="0.7">
      <c r="A8" s="302" t="s">
        <v>18</v>
      </c>
      <c r="B8" s="303"/>
      <c r="C8" s="9"/>
      <c r="D8" s="304" t="s">
        <v>19</v>
      </c>
      <c r="E8" s="305"/>
      <c r="F8" s="305"/>
      <c r="G8" s="305"/>
      <c r="H8" s="305"/>
      <c r="I8" s="305"/>
      <c r="J8" s="306"/>
    </row>
    <row r="9" spans="1:10" ht="5.15" customHeight="1" thickBot="1" x14ac:dyDescent="0.4"/>
    <row r="10" spans="1:10" ht="15" customHeight="1" x14ac:dyDescent="0.35">
      <c r="A10" s="7"/>
      <c r="D10" s="11" t="s">
        <v>20</v>
      </c>
      <c r="E10" s="12"/>
      <c r="F10" s="307"/>
      <c r="G10" s="308"/>
      <c r="H10" s="308"/>
      <c r="I10" s="308"/>
      <c r="J10" s="309"/>
    </row>
    <row r="11" spans="1:10" ht="15" customHeight="1" x14ac:dyDescent="0.35">
      <c r="D11" s="13" t="s">
        <v>21</v>
      </c>
      <c r="E11" s="14"/>
      <c r="F11" s="310"/>
      <c r="G11" s="311"/>
      <c r="H11" s="311"/>
      <c r="I11" s="311"/>
      <c r="J11" s="312"/>
    </row>
    <row r="12" spans="1:10" ht="15" customHeight="1" x14ac:dyDescent="0.35">
      <c r="D12" s="13" t="s">
        <v>369</v>
      </c>
      <c r="E12" s="174"/>
      <c r="F12" s="15"/>
      <c r="G12" s="16"/>
      <c r="H12" s="16"/>
      <c r="I12" s="17"/>
      <c r="J12" s="18"/>
    </row>
    <row r="13" spans="1:10" ht="5.15" customHeight="1" thickBot="1" x14ac:dyDescent="0.4">
      <c r="D13" s="19"/>
      <c r="H13" s="19"/>
    </row>
    <row r="14" spans="1:10" ht="9.9" customHeight="1" thickBot="1" x14ac:dyDescent="0.4">
      <c r="A14" s="20"/>
      <c r="B14" s="21"/>
      <c r="C14" s="21"/>
      <c r="D14" s="22"/>
      <c r="E14" s="21"/>
      <c r="F14" s="21"/>
      <c r="G14" s="21"/>
      <c r="H14" s="22"/>
      <c r="I14" s="21"/>
      <c r="J14" s="23"/>
    </row>
    <row r="15" spans="1:10" ht="9.9" customHeight="1" x14ac:dyDescent="0.35">
      <c r="D15" s="19"/>
      <c r="H15" s="19"/>
    </row>
    <row r="16" spans="1:10" x14ac:dyDescent="0.35">
      <c r="A16" s="24" t="s">
        <v>23</v>
      </c>
    </row>
    <row r="17" spans="1:10" ht="20.149999999999999" customHeight="1" x14ac:dyDescent="0.35">
      <c r="A17" s="25" t="s">
        <v>24</v>
      </c>
      <c r="D17" s="19"/>
      <c r="H17" s="19"/>
    </row>
    <row r="18" spans="1:10" ht="12" customHeight="1" thickBot="1" x14ac:dyDescent="0.4">
      <c r="A18" s="7"/>
      <c r="D18" s="19"/>
      <c r="H18" s="19"/>
    </row>
    <row r="19" spans="1:10" ht="20.149999999999999" customHeight="1" x14ac:dyDescent="0.35">
      <c r="A19" s="26"/>
      <c r="B19" s="27" t="s">
        <v>25</v>
      </c>
      <c r="D19" s="28" t="s">
        <v>26</v>
      </c>
      <c r="E19" s="29"/>
      <c r="F19" s="28" t="s">
        <v>27</v>
      </c>
      <c r="G19" s="29"/>
      <c r="H19" s="28" t="s">
        <v>28</v>
      </c>
      <c r="I19" s="29"/>
      <c r="J19" s="28" t="s">
        <v>29</v>
      </c>
    </row>
    <row r="20" spans="1:10" ht="27.65" customHeight="1" thickBot="1" x14ac:dyDescent="0.4">
      <c r="A20" s="30"/>
      <c r="B20" s="31" t="s">
        <v>30</v>
      </c>
      <c r="D20" s="32" t="s">
        <v>31</v>
      </c>
      <c r="E20" s="29"/>
      <c r="F20" s="32" t="s">
        <v>32</v>
      </c>
      <c r="G20" s="29"/>
      <c r="H20" s="32" t="s">
        <v>33</v>
      </c>
      <c r="I20" s="29"/>
      <c r="J20" s="32" t="s">
        <v>34</v>
      </c>
    </row>
    <row r="21" spans="1:10" ht="5.15" customHeight="1" x14ac:dyDescent="0.35">
      <c r="D21" s="33"/>
      <c r="E21" s="33"/>
      <c r="F21" s="33"/>
      <c r="G21" s="33"/>
      <c r="H21" s="33"/>
      <c r="I21" s="33"/>
      <c r="J21" s="33"/>
    </row>
    <row r="22" spans="1:10" ht="9.9" customHeight="1" thickBot="1" x14ac:dyDescent="0.4">
      <c r="A22" s="25"/>
      <c r="B22" s="34"/>
    </row>
    <row r="23" spans="1:10" ht="20.149999999999999" customHeight="1" thickBot="1" x14ac:dyDescent="0.5">
      <c r="A23" s="35">
        <v>1</v>
      </c>
      <c r="B23" s="286" t="s">
        <v>35</v>
      </c>
      <c r="C23" s="274"/>
      <c r="D23" s="274"/>
      <c r="E23" s="274"/>
      <c r="F23" s="274"/>
      <c r="G23" s="274"/>
      <c r="H23" s="274"/>
      <c r="I23" s="274"/>
      <c r="J23" s="275"/>
    </row>
    <row r="24" spans="1:10" ht="6.9" customHeight="1" thickBot="1" x14ac:dyDescent="0.4">
      <c r="A24" s="25"/>
      <c r="B24" s="34"/>
      <c r="D24" s="33"/>
    </row>
    <row r="25" spans="1:10" ht="18.899999999999999" customHeight="1" x14ac:dyDescent="0.35">
      <c r="A25" s="254">
        <v>1.1000000000000001</v>
      </c>
      <c r="B25" s="36" t="s">
        <v>370</v>
      </c>
      <c r="D25" s="37" t="s">
        <v>37</v>
      </c>
      <c r="F25" s="272">
        <v>1</v>
      </c>
      <c r="G25" s="258" t="s">
        <v>38</v>
      </c>
      <c r="H25" s="263"/>
      <c r="I25" s="287"/>
      <c r="J25" s="261">
        <f>H25*F25</f>
        <v>0</v>
      </c>
    </row>
    <row r="26" spans="1:10" ht="18.899999999999999" customHeight="1" thickBot="1" x14ac:dyDescent="0.45">
      <c r="A26" s="255"/>
      <c r="B26" s="38" t="s">
        <v>39</v>
      </c>
      <c r="D26" s="39" t="s">
        <v>40</v>
      </c>
      <c r="F26" s="273"/>
      <c r="G26" s="258"/>
      <c r="H26" s="264"/>
      <c r="I26" s="287"/>
      <c r="J26" s="262"/>
    </row>
    <row r="27" spans="1:10" ht="4.25" customHeight="1" thickBot="1" x14ac:dyDescent="0.4">
      <c r="A27" s="25"/>
      <c r="B27" s="34"/>
      <c r="D27" s="33"/>
      <c r="H27" s="203"/>
      <c r="I27" s="40"/>
      <c r="J27" s="40"/>
    </row>
    <row r="28" spans="1:10" ht="18.899999999999999" customHeight="1" x14ac:dyDescent="0.35">
      <c r="A28" s="254">
        <v>1.2</v>
      </c>
      <c r="B28" s="36" t="s">
        <v>41</v>
      </c>
      <c r="D28" s="37" t="s">
        <v>42</v>
      </c>
      <c r="F28" s="272">
        <f>(9.7+7.7+2.8)*2*0.8*0.7+1.5*1.5*0.8+0.41</f>
        <v>24.834</v>
      </c>
      <c r="G28" s="258" t="s">
        <v>38</v>
      </c>
      <c r="H28" s="263"/>
      <c r="I28" s="40"/>
      <c r="J28" s="261">
        <f>H28*F28</f>
        <v>0</v>
      </c>
    </row>
    <row r="29" spans="1:10" ht="18.899999999999999" customHeight="1" thickBot="1" x14ac:dyDescent="0.45">
      <c r="A29" s="255"/>
      <c r="B29" s="38" t="s">
        <v>43</v>
      </c>
      <c r="D29" s="41" t="s">
        <v>44</v>
      </c>
      <c r="F29" s="273"/>
      <c r="G29" s="258"/>
      <c r="H29" s="264"/>
      <c r="I29" s="40"/>
      <c r="J29" s="262"/>
    </row>
    <row r="30" spans="1:10" ht="4.25" customHeight="1" thickBot="1" x14ac:dyDescent="0.4">
      <c r="A30" s="42"/>
      <c r="B30" s="34"/>
      <c r="D30" s="33"/>
      <c r="H30" s="203"/>
      <c r="I30" s="40"/>
      <c r="J30" s="40"/>
    </row>
    <row r="31" spans="1:10" ht="18.899999999999999" customHeight="1" x14ac:dyDescent="0.35">
      <c r="A31" s="254">
        <v>1.3</v>
      </c>
      <c r="B31" s="43" t="s">
        <v>45</v>
      </c>
      <c r="D31" s="44" t="s">
        <v>42</v>
      </c>
      <c r="F31" s="256">
        <f>69*0.6</f>
        <v>41.4</v>
      </c>
      <c r="G31" s="258" t="s">
        <v>38</v>
      </c>
      <c r="H31" s="263"/>
      <c r="I31" s="40"/>
      <c r="J31" s="261">
        <f>H31*F31</f>
        <v>0</v>
      </c>
    </row>
    <row r="32" spans="1:10" ht="17" thickBot="1" x14ac:dyDescent="0.4">
      <c r="A32" s="255"/>
      <c r="B32" s="45" t="s">
        <v>46</v>
      </c>
      <c r="D32" s="46" t="s">
        <v>44</v>
      </c>
      <c r="F32" s="257"/>
      <c r="G32" s="258"/>
      <c r="H32" s="264"/>
      <c r="I32" s="40"/>
      <c r="J32" s="262"/>
    </row>
    <row r="33" spans="1:10" ht="4.25" customHeight="1" thickBot="1" x14ac:dyDescent="0.4">
      <c r="A33" s="42"/>
      <c r="B33" s="47"/>
      <c r="D33" s="33"/>
      <c r="H33" s="203"/>
      <c r="I33" s="40"/>
      <c r="J33" s="40"/>
    </row>
    <row r="34" spans="1:10" ht="18.899999999999999" customHeight="1" x14ac:dyDescent="0.25">
      <c r="A34" s="254">
        <v>1.4</v>
      </c>
      <c r="B34" s="48" t="s">
        <v>47</v>
      </c>
      <c r="D34" s="44" t="s">
        <v>48</v>
      </c>
      <c r="F34" s="272">
        <f>(9.7+7.7+2.8)*2*0.1*0.7+1.5*1.5*0.1</f>
        <v>3.0529999999999999</v>
      </c>
      <c r="G34" s="258" t="s">
        <v>38</v>
      </c>
      <c r="H34" s="263"/>
      <c r="I34" s="40"/>
      <c r="J34" s="261">
        <f>H34*F34</f>
        <v>0</v>
      </c>
    </row>
    <row r="35" spans="1:10" ht="18.899999999999999" customHeight="1" thickBot="1" x14ac:dyDescent="0.3">
      <c r="A35" s="255"/>
      <c r="B35" s="49" t="s">
        <v>49</v>
      </c>
      <c r="D35" s="46" t="s">
        <v>44</v>
      </c>
      <c r="F35" s="273"/>
      <c r="G35" s="258"/>
      <c r="H35" s="264"/>
      <c r="I35" s="40"/>
      <c r="J35" s="262"/>
    </row>
    <row r="36" spans="1:10" ht="4.25" customHeight="1" thickBot="1" x14ac:dyDescent="0.4">
      <c r="A36" s="42"/>
      <c r="B36" s="47"/>
      <c r="D36" s="33"/>
      <c r="H36" s="203"/>
      <c r="I36" s="40"/>
      <c r="J36" s="40"/>
    </row>
    <row r="37" spans="1:10" ht="18.899999999999999" customHeight="1" x14ac:dyDescent="0.25">
      <c r="A37" s="254">
        <v>1.5</v>
      </c>
      <c r="B37" s="48" t="s">
        <v>50</v>
      </c>
      <c r="D37" s="44" t="s">
        <v>48</v>
      </c>
      <c r="F37" s="272">
        <f>69.1*0.1</f>
        <v>6.91</v>
      </c>
      <c r="G37" s="258" t="s">
        <v>38</v>
      </c>
      <c r="H37" s="263"/>
      <c r="I37" s="40"/>
      <c r="J37" s="261">
        <f>H37*F37</f>
        <v>0</v>
      </c>
    </row>
    <row r="38" spans="1:10" ht="18.899999999999999" customHeight="1" thickBot="1" x14ac:dyDescent="0.3">
      <c r="A38" s="255"/>
      <c r="B38" s="49" t="s">
        <v>51</v>
      </c>
      <c r="D38" s="46" t="s">
        <v>44</v>
      </c>
      <c r="F38" s="273"/>
      <c r="G38" s="258"/>
      <c r="H38" s="264"/>
      <c r="I38" s="40"/>
      <c r="J38" s="262"/>
    </row>
    <row r="39" spans="1:10" ht="6.9" customHeight="1" thickBot="1" x14ac:dyDescent="0.4">
      <c r="A39" s="50"/>
      <c r="B39" s="51"/>
      <c r="D39" s="33"/>
    </row>
    <row r="40" spans="1:10" ht="18" customHeight="1" thickBot="1" x14ac:dyDescent="0.4">
      <c r="A40" s="42"/>
      <c r="B40" s="34"/>
      <c r="D40" s="33"/>
      <c r="F40" s="241" t="s">
        <v>52</v>
      </c>
      <c r="G40" s="242"/>
      <c r="H40" s="243"/>
      <c r="J40" s="52">
        <f>SUM(J25:J38)</f>
        <v>0</v>
      </c>
    </row>
    <row r="41" spans="1:10" ht="6.9" customHeight="1" thickBot="1" x14ac:dyDescent="0.4">
      <c r="A41" s="42"/>
      <c r="B41" s="34"/>
      <c r="D41" s="33"/>
      <c r="J41" s="53"/>
    </row>
    <row r="42" spans="1:10" ht="18" customHeight="1" thickBot="1" x14ac:dyDescent="0.4">
      <c r="A42" s="35">
        <v>2</v>
      </c>
      <c r="B42" s="274" t="s">
        <v>53</v>
      </c>
      <c r="C42" s="274"/>
      <c r="D42" s="274"/>
      <c r="E42" s="274"/>
      <c r="F42" s="274"/>
      <c r="G42" s="274"/>
      <c r="H42" s="274"/>
      <c r="I42" s="274"/>
      <c r="J42" s="275"/>
    </row>
    <row r="43" spans="1:10" ht="16.5" x14ac:dyDescent="0.35">
      <c r="A43" s="24" t="s">
        <v>54</v>
      </c>
      <c r="B43" s="54"/>
      <c r="D43" s="33"/>
    </row>
    <row r="44" spans="1:10" ht="36" customHeight="1" thickBot="1" x14ac:dyDescent="0.4">
      <c r="A44" s="367" t="s">
        <v>55</v>
      </c>
      <c r="B44" s="367"/>
      <c r="D44" s="33"/>
    </row>
    <row r="45" spans="1:10" ht="4.25" customHeight="1" thickBot="1" x14ac:dyDescent="0.4">
      <c r="A45" s="25"/>
      <c r="B45" s="34"/>
      <c r="D45" s="33"/>
    </row>
    <row r="46" spans="1:10" ht="18.899999999999999" customHeight="1" x14ac:dyDescent="0.35">
      <c r="A46" s="254">
        <v>2.1</v>
      </c>
      <c r="B46" s="55" t="s">
        <v>56</v>
      </c>
      <c r="D46" s="44" t="s">
        <v>42</v>
      </c>
      <c r="F46" s="272">
        <f>0.5*(7.7+9.7+2.8)*2+0.5+18*0.25*0.3</f>
        <v>22.05</v>
      </c>
      <c r="G46" s="258" t="s">
        <v>38</v>
      </c>
      <c r="H46" s="263"/>
      <c r="J46" s="261">
        <f>H46*F46</f>
        <v>0</v>
      </c>
    </row>
    <row r="47" spans="1:10" ht="18.899999999999999" customHeight="1" thickBot="1" x14ac:dyDescent="0.55000000000000004">
      <c r="A47" s="255"/>
      <c r="B47" s="56" t="s">
        <v>57</v>
      </c>
      <c r="D47" s="46" t="s">
        <v>44</v>
      </c>
      <c r="F47" s="273"/>
      <c r="G47" s="258"/>
      <c r="H47" s="264"/>
      <c r="J47" s="262">
        <f>H47*F47</f>
        <v>0</v>
      </c>
    </row>
    <row r="48" spans="1:10" ht="4.25" customHeight="1" thickBot="1" x14ac:dyDescent="0.4">
      <c r="A48" s="25"/>
      <c r="B48" s="34"/>
      <c r="D48" s="33"/>
      <c r="H48"/>
    </row>
    <row r="49" spans="1:10" ht="18.899999999999999" customHeight="1" x14ac:dyDescent="0.35">
      <c r="A49" s="254">
        <v>2.2000000000000002</v>
      </c>
      <c r="B49" s="55" t="s">
        <v>58</v>
      </c>
      <c r="D49" s="44" t="s">
        <v>42</v>
      </c>
      <c r="F49" s="282">
        <f>69*0.08</f>
        <v>5.5200000000000005</v>
      </c>
      <c r="G49" s="258" t="s">
        <v>38</v>
      </c>
      <c r="H49" s="263"/>
      <c r="J49" s="261">
        <f>H49*F49</f>
        <v>0</v>
      </c>
    </row>
    <row r="50" spans="1:10" ht="18.899999999999999" customHeight="1" thickBot="1" x14ac:dyDescent="0.55000000000000004">
      <c r="A50" s="255">
        <v>2.2000000000000002</v>
      </c>
      <c r="B50" s="56" t="s">
        <v>59</v>
      </c>
      <c r="D50" s="46" t="s">
        <v>44</v>
      </c>
      <c r="F50" s="283"/>
      <c r="G50" s="258" t="s">
        <v>38</v>
      </c>
      <c r="H50" s="264"/>
      <c r="J50" s="262">
        <f>H50*F50</f>
        <v>0</v>
      </c>
    </row>
    <row r="51" spans="1:10" ht="4.25" customHeight="1" thickBot="1" x14ac:dyDescent="0.4">
      <c r="A51" s="42"/>
      <c r="B51" s="34"/>
      <c r="D51" s="33"/>
      <c r="H51"/>
    </row>
    <row r="52" spans="1:10" ht="16.5" x14ac:dyDescent="0.35">
      <c r="A52" s="254">
        <v>2.2999999999999998</v>
      </c>
      <c r="B52" s="55" t="s">
        <v>60</v>
      </c>
      <c r="D52" s="44" t="s">
        <v>42</v>
      </c>
      <c r="F52" s="282">
        <f>69.1*0.04</f>
        <v>2.7639999999999998</v>
      </c>
      <c r="G52" s="258" t="s">
        <v>38</v>
      </c>
      <c r="H52" s="263"/>
      <c r="J52" s="261">
        <f>H52*F52</f>
        <v>0</v>
      </c>
    </row>
    <row r="53" spans="1:10" ht="19" thickBot="1" x14ac:dyDescent="0.55000000000000004">
      <c r="A53" s="255">
        <v>2.2999999999999998</v>
      </c>
      <c r="B53" s="56" t="s">
        <v>61</v>
      </c>
      <c r="D53" s="46" t="s">
        <v>44</v>
      </c>
      <c r="F53" s="283"/>
      <c r="G53" s="258" t="s">
        <v>38</v>
      </c>
      <c r="H53" s="264"/>
      <c r="J53" s="262">
        <f>H53*F53</f>
        <v>0</v>
      </c>
    </row>
    <row r="54" spans="1:10" ht="4.25" customHeight="1" thickBot="1" x14ac:dyDescent="0.4">
      <c r="A54" s="42"/>
      <c r="B54" s="34"/>
      <c r="D54" s="33"/>
      <c r="H54"/>
    </row>
    <row r="55" spans="1:10" ht="18.899999999999999" customHeight="1" x14ac:dyDescent="0.35">
      <c r="A55" s="254">
        <v>2.4</v>
      </c>
      <c r="B55" s="55" t="s">
        <v>62</v>
      </c>
      <c r="D55" s="44" t="s">
        <v>42</v>
      </c>
      <c r="F55" s="256">
        <v>1.63</v>
      </c>
      <c r="G55" s="258" t="s">
        <v>38</v>
      </c>
      <c r="H55" s="263"/>
      <c r="J55" s="261">
        <f>H55*F55</f>
        <v>0</v>
      </c>
    </row>
    <row r="56" spans="1:10" ht="18.899999999999999" customHeight="1" thickBot="1" x14ac:dyDescent="0.55000000000000004">
      <c r="A56" s="255">
        <v>2.4</v>
      </c>
      <c r="B56" s="56" t="s">
        <v>63</v>
      </c>
      <c r="D56" s="46" t="s">
        <v>44</v>
      </c>
      <c r="F56" s="257"/>
      <c r="G56" s="258" t="s">
        <v>38</v>
      </c>
      <c r="H56" s="264"/>
      <c r="J56" s="262">
        <f>H56*F56</f>
        <v>0</v>
      </c>
    </row>
    <row r="57" spans="1:10" ht="4.25" customHeight="1" thickBot="1" x14ac:dyDescent="0.4">
      <c r="A57" s="42"/>
      <c r="B57" s="34"/>
      <c r="D57" s="33"/>
      <c r="H57"/>
    </row>
    <row r="58" spans="1:10" ht="18.899999999999999" customHeight="1" x14ac:dyDescent="0.35">
      <c r="A58" s="254">
        <v>2.5</v>
      </c>
      <c r="B58" s="55" t="s">
        <v>64</v>
      </c>
      <c r="D58" s="44" t="s">
        <v>42</v>
      </c>
      <c r="F58" s="256">
        <v>0.56000000000000005</v>
      </c>
      <c r="G58" s="258" t="s">
        <v>38</v>
      </c>
      <c r="H58" s="263"/>
      <c r="J58" s="261">
        <f>H58*F58</f>
        <v>0</v>
      </c>
    </row>
    <row r="59" spans="1:10" ht="18.899999999999999" customHeight="1" thickBot="1" x14ac:dyDescent="0.55000000000000004">
      <c r="A59" s="255">
        <v>2.5</v>
      </c>
      <c r="B59" s="56" t="s">
        <v>65</v>
      </c>
      <c r="D59" s="46" t="s">
        <v>44</v>
      </c>
      <c r="F59" s="257"/>
      <c r="G59" s="258" t="s">
        <v>38</v>
      </c>
      <c r="H59" s="264"/>
      <c r="J59" s="262">
        <f>H59*F59</f>
        <v>0</v>
      </c>
    </row>
    <row r="60" spans="1:10" ht="4.25" customHeight="1" thickBot="1" x14ac:dyDescent="0.4">
      <c r="A60" s="42"/>
      <c r="B60" s="34"/>
      <c r="D60" s="33"/>
      <c r="H60"/>
    </row>
    <row r="61" spans="1:10" ht="18.899999999999999" customHeight="1" x14ac:dyDescent="0.35">
      <c r="A61" s="254">
        <v>2.6</v>
      </c>
      <c r="B61" s="55" t="s">
        <v>66</v>
      </c>
      <c r="D61" s="44" t="s">
        <v>42</v>
      </c>
      <c r="F61" s="256">
        <v>0.14000000000000001</v>
      </c>
      <c r="G61" s="258" t="s">
        <v>38</v>
      </c>
      <c r="H61" s="263"/>
      <c r="J61" s="261">
        <f>H61*F61</f>
        <v>0</v>
      </c>
    </row>
    <row r="62" spans="1:10" ht="18.899999999999999" customHeight="1" thickBot="1" x14ac:dyDescent="0.55000000000000004">
      <c r="A62" s="255">
        <v>2.5</v>
      </c>
      <c r="B62" s="56" t="s">
        <v>67</v>
      </c>
      <c r="D62" s="46" t="s">
        <v>44</v>
      </c>
      <c r="F62" s="257"/>
      <c r="G62" s="258" t="s">
        <v>38</v>
      </c>
      <c r="H62" s="264"/>
      <c r="J62" s="262">
        <f>H62*F62</f>
        <v>0</v>
      </c>
    </row>
    <row r="63" spans="1:10" ht="4.25" customHeight="1" thickBot="1" x14ac:dyDescent="0.4">
      <c r="A63" s="42"/>
      <c r="B63" s="34"/>
      <c r="D63" s="33"/>
      <c r="H63"/>
    </row>
    <row r="64" spans="1:10" ht="18.899999999999999" customHeight="1" x14ac:dyDescent="0.35">
      <c r="A64" s="254">
        <v>2.7</v>
      </c>
      <c r="B64" s="55" t="s">
        <v>68</v>
      </c>
      <c r="D64" s="44" t="s">
        <v>42</v>
      </c>
      <c r="F64" s="256">
        <v>4.21</v>
      </c>
      <c r="G64" s="258" t="s">
        <v>38</v>
      </c>
      <c r="H64" s="263"/>
      <c r="J64" s="261">
        <f>H64*F64</f>
        <v>0</v>
      </c>
    </row>
    <row r="65" spans="1:10" ht="18.899999999999999" customHeight="1" thickBot="1" x14ac:dyDescent="0.55000000000000004">
      <c r="A65" s="255">
        <v>2.5</v>
      </c>
      <c r="B65" s="56" t="s">
        <v>69</v>
      </c>
      <c r="D65" s="46" t="s">
        <v>44</v>
      </c>
      <c r="F65" s="257"/>
      <c r="G65" s="258" t="s">
        <v>38</v>
      </c>
      <c r="H65" s="264"/>
      <c r="J65" s="262">
        <f>H65*F65</f>
        <v>0</v>
      </c>
    </row>
    <row r="66" spans="1:10" ht="4.25" customHeight="1" thickBot="1" x14ac:dyDescent="0.4">
      <c r="A66" s="42"/>
      <c r="B66" s="57"/>
      <c r="D66" s="33"/>
      <c r="H66"/>
    </row>
    <row r="67" spans="1:10" ht="37.25" customHeight="1" x14ac:dyDescent="0.35">
      <c r="A67" s="254">
        <v>2.8</v>
      </c>
      <c r="B67" s="55" t="s">
        <v>70</v>
      </c>
      <c r="D67" s="44" t="s">
        <v>42</v>
      </c>
      <c r="F67" s="256">
        <v>6.35</v>
      </c>
      <c r="G67" s="258" t="s">
        <v>38</v>
      </c>
      <c r="H67" s="263"/>
      <c r="J67" s="261">
        <f>H67*F67</f>
        <v>0</v>
      </c>
    </row>
    <row r="68" spans="1:10" ht="36.65" customHeight="1" thickBot="1" x14ac:dyDescent="0.55000000000000004">
      <c r="A68" s="255">
        <v>2.7</v>
      </c>
      <c r="B68" s="56" t="s">
        <v>71</v>
      </c>
      <c r="D68" s="46" t="s">
        <v>44</v>
      </c>
      <c r="F68" s="257"/>
      <c r="G68" s="258" t="s">
        <v>38</v>
      </c>
      <c r="H68" s="264"/>
      <c r="J68" s="262">
        <f>H68*F68</f>
        <v>0</v>
      </c>
    </row>
    <row r="69" spans="1:10" ht="6.9" customHeight="1" thickBot="1" x14ac:dyDescent="0.4">
      <c r="A69" s="42"/>
      <c r="B69" s="58"/>
      <c r="D69" s="33"/>
    </row>
    <row r="70" spans="1:10" ht="18" customHeight="1" thickBot="1" x14ac:dyDescent="0.4">
      <c r="A70" s="42"/>
      <c r="B70" s="58"/>
      <c r="D70" s="33"/>
      <c r="F70" s="241" t="s">
        <v>72</v>
      </c>
      <c r="G70" s="242"/>
      <c r="H70" s="243"/>
      <c r="J70" s="52">
        <f>SUM(J46:J69)</f>
        <v>0</v>
      </c>
    </row>
    <row r="71" spans="1:10" ht="6.9" customHeight="1" thickBot="1" x14ac:dyDescent="0.45">
      <c r="A71" s="42"/>
      <c r="B71" s="58"/>
      <c r="D71" s="33"/>
      <c r="F71" s="59"/>
      <c r="G71" s="59"/>
      <c r="H71" s="59"/>
      <c r="J71" s="60"/>
    </row>
    <row r="72" spans="1:10" ht="18" customHeight="1" thickBot="1" x14ac:dyDescent="0.4">
      <c r="A72" s="35">
        <v>3</v>
      </c>
      <c r="B72" s="274" t="s">
        <v>73</v>
      </c>
      <c r="C72" s="274"/>
      <c r="D72" s="274"/>
      <c r="E72" s="274"/>
      <c r="F72" s="274"/>
      <c r="G72" s="274"/>
      <c r="H72" s="274"/>
      <c r="I72" s="274"/>
      <c r="J72" s="275"/>
    </row>
    <row r="73" spans="1:10" ht="9.9" customHeight="1" thickBot="1" x14ac:dyDescent="0.4">
      <c r="A73" s="42"/>
      <c r="B73" s="34"/>
      <c r="D73" s="33"/>
    </row>
    <row r="74" spans="1:10" ht="20.149999999999999" customHeight="1" x14ac:dyDescent="0.35">
      <c r="A74" s="277"/>
      <c r="B74" s="36" t="s">
        <v>74</v>
      </c>
    </row>
    <row r="75" spans="1:10" ht="20.149999999999999" customHeight="1" thickBot="1" x14ac:dyDescent="0.55000000000000004">
      <c r="A75" s="278"/>
      <c r="B75" s="61" t="s">
        <v>75</v>
      </c>
    </row>
    <row r="76" spans="1:10" ht="18" customHeight="1" x14ac:dyDescent="0.5">
      <c r="A76" s="62">
        <v>3.1</v>
      </c>
      <c r="B76" s="63" t="s">
        <v>76</v>
      </c>
      <c r="C76" s="47"/>
      <c r="D76" s="279" t="s">
        <v>77</v>
      </c>
      <c r="F76" s="64">
        <v>15</v>
      </c>
      <c r="G76" s="3" t="s">
        <v>38</v>
      </c>
      <c r="H76" s="204"/>
      <c r="J76" s="68">
        <f t="shared" ref="J76:J83" si="0">H76*F76</f>
        <v>0</v>
      </c>
    </row>
    <row r="77" spans="1:10" ht="18" customHeight="1" x14ac:dyDescent="0.5">
      <c r="A77" s="66">
        <v>3.2</v>
      </c>
      <c r="B77" s="67" t="s">
        <v>78</v>
      </c>
      <c r="D77" s="280"/>
      <c r="F77" s="64">
        <v>501</v>
      </c>
      <c r="G77" s="3" t="s">
        <v>38</v>
      </c>
      <c r="H77" s="204"/>
      <c r="J77" s="68">
        <f t="shared" si="0"/>
        <v>0</v>
      </c>
    </row>
    <row r="78" spans="1:10" ht="18" customHeight="1" x14ac:dyDescent="0.5">
      <c r="A78" s="66">
        <v>3.3</v>
      </c>
      <c r="B78" s="67" t="s">
        <v>79</v>
      </c>
      <c r="D78" s="280"/>
      <c r="F78" s="64">
        <v>191</v>
      </c>
      <c r="G78" s="3" t="s">
        <v>38</v>
      </c>
      <c r="H78" s="204"/>
      <c r="J78" s="68">
        <f t="shared" si="0"/>
        <v>0</v>
      </c>
    </row>
    <row r="79" spans="1:10" ht="18" customHeight="1" x14ac:dyDescent="0.5">
      <c r="A79" s="66">
        <v>3.4</v>
      </c>
      <c r="B79" s="67" t="s">
        <v>80</v>
      </c>
      <c r="D79" s="280"/>
      <c r="F79" s="64">
        <v>76</v>
      </c>
      <c r="G79" s="3" t="s">
        <v>38</v>
      </c>
      <c r="H79" s="204"/>
      <c r="J79" s="68">
        <f t="shared" si="0"/>
        <v>0</v>
      </c>
    </row>
    <row r="80" spans="1:10" ht="18" customHeight="1" x14ac:dyDescent="0.5">
      <c r="A80" s="66">
        <v>3.5</v>
      </c>
      <c r="B80" s="67" t="s">
        <v>81</v>
      </c>
      <c r="D80" s="280"/>
      <c r="F80" s="64">
        <f>750-540</f>
        <v>210</v>
      </c>
      <c r="G80" s="3" t="s">
        <v>38</v>
      </c>
      <c r="H80" s="204"/>
      <c r="J80" s="68">
        <f t="shared" si="0"/>
        <v>0</v>
      </c>
    </row>
    <row r="81" spans="1:10" ht="18" customHeight="1" x14ac:dyDescent="0.5">
      <c r="A81" s="66">
        <v>3.6</v>
      </c>
      <c r="B81" s="67" t="s">
        <v>82</v>
      </c>
      <c r="D81" s="280"/>
      <c r="F81" s="64">
        <f>1242-720</f>
        <v>522</v>
      </c>
      <c r="G81" s="3" t="s">
        <v>38</v>
      </c>
      <c r="H81" s="204"/>
      <c r="J81" s="68">
        <f t="shared" si="0"/>
        <v>0</v>
      </c>
    </row>
    <row r="82" spans="1:10" ht="18" customHeight="1" x14ac:dyDescent="0.5">
      <c r="A82" s="66">
        <v>3.7</v>
      </c>
      <c r="B82" s="67" t="s">
        <v>83</v>
      </c>
      <c r="D82" s="280"/>
      <c r="F82" s="64">
        <v>226</v>
      </c>
      <c r="G82" s="3" t="s">
        <v>38</v>
      </c>
      <c r="H82" s="204"/>
      <c r="J82" s="68">
        <f t="shared" si="0"/>
        <v>0</v>
      </c>
    </row>
    <row r="83" spans="1:10" ht="18" customHeight="1" x14ac:dyDescent="0.5">
      <c r="A83" s="66">
        <v>3.8</v>
      </c>
      <c r="B83" s="67" t="s">
        <v>84</v>
      </c>
      <c r="D83" s="281"/>
      <c r="F83" s="64">
        <v>52</v>
      </c>
      <c r="G83" s="3" t="s">
        <v>38</v>
      </c>
      <c r="H83" s="204"/>
      <c r="J83" s="68">
        <f t="shared" si="0"/>
        <v>0</v>
      </c>
    </row>
    <row r="84" spans="1:10" ht="6.9" customHeight="1" thickBot="1" x14ac:dyDescent="0.4">
      <c r="A84" s="42"/>
      <c r="B84" s="34"/>
      <c r="D84" s="33"/>
    </row>
    <row r="85" spans="1:10" ht="24" customHeight="1" thickBot="1" x14ac:dyDescent="0.4">
      <c r="A85" s="42"/>
      <c r="B85" s="34"/>
      <c r="D85" s="33"/>
      <c r="F85" s="241" t="s">
        <v>85</v>
      </c>
      <c r="G85" s="242"/>
      <c r="H85" s="243"/>
      <c r="J85" s="52">
        <f>SUM(J76:J84)</f>
        <v>0</v>
      </c>
    </row>
    <row r="86" spans="1:10" ht="6.9" customHeight="1" thickBot="1" x14ac:dyDescent="0.4">
      <c r="A86" s="42"/>
      <c r="B86" s="34"/>
      <c r="D86" s="33"/>
    </row>
    <row r="87" spans="1:10" ht="18" customHeight="1" thickBot="1" x14ac:dyDescent="0.55000000000000004">
      <c r="A87" s="35">
        <v>4</v>
      </c>
      <c r="B87" s="252" t="s">
        <v>86</v>
      </c>
      <c r="C87" s="252"/>
      <c r="D87" s="252"/>
      <c r="E87" s="252"/>
      <c r="F87" s="252"/>
      <c r="G87" s="252"/>
      <c r="H87" s="252"/>
      <c r="I87" s="252"/>
      <c r="J87" s="253"/>
    </row>
    <row r="88" spans="1:10" ht="4.25" customHeight="1" thickBot="1" x14ac:dyDescent="0.4">
      <c r="A88" s="42"/>
      <c r="B88" s="34"/>
      <c r="D88" s="33"/>
    </row>
    <row r="89" spans="1:10" ht="18.899999999999999" customHeight="1" x14ac:dyDescent="0.35">
      <c r="A89" s="254">
        <v>4.0999999999999996</v>
      </c>
      <c r="B89" s="55" t="s">
        <v>371</v>
      </c>
      <c r="D89" s="44" t="s">
        <v>42</v>
      </c>
      <c r="F89" s="272">
        <f>(6+4.3+3+4+8.1)*2.8*0.1-6*1.8*0.1+((8*2+9.4*2)*2.8-6*1.3*1.5-2*0.9*2.1-0.6*0.6)*0.1</f>
        <v>14.191999999999997</v>
      </c>
      <c r="G89" s="258" t="s">
        <v>38</v>
      </c>
      <c r="H89" s="263"/>
      <c r="J89" s="261">
        <f>H89*F89</f>
        <v>0</v>
      </c>
    </row>
    <row r="90" spans="1:10" ht="18.899999999999999" customHeight="1" thickBot="1" x14ac:dyDescent="0.55000000000000004">
      <c r="A90" s="255">
        <v>4.0999999999999996</v>
      </c>
      <c r="B90" s="56" t="s">
        <v>88</v>
      </c>
      <c r="D90" s="46" t="s">
        <v>44</v>
      </c>
      <c r="F90" s="273"/>
      <c r="G90" s="258" t="s">
        <v>38</v>
      </c>
      <c r="H90" s="264"/>
      <c r="J90" s="262">
        <f>H90*F90</f>
        <v>0</v>
      </c>
    </row>
    <row r="91" spans="1:10" ht="4.25" customHeight="1" thickBot="1" x14ac:dyDescent="0.4">
      <c r="A91" s="42"/>
      <c r="B91" s="34"/>
      <c r="D91" s="33"/>
      <c r="F91" s="69"/>
      <c r="H91" s="205"/>
      <c r="J91" s="70"/>
    </row>
    <row r="92" spans="1:10" ht="18.899999999999999" customHeight="1" x14ac:dyDescent="0.35">
      <c r="A92" s="254">
        <v>4.2</v>
      </c>
      <c r="B92" s="55" t="s">
        <v>89</v>
      </c>
      <c r="D92" s="44" t="s">
        <v>42</v>
      </c>
      <c r="F92" s="272">
        <f>((10*2+7.76*2)*3-6*1.2*1.5-2*0.9*2.2-0.6*0.6)*0.12+5.6*0.15*0.12+2.8*0.4*0.4</f>
        <v>11.521599999999999</v>
      </c>
      <c r="G92" s="258" t="s">
        <v>38</v>
      </c>
      <c r="H92" s="263"/>
      <c r="J92" s="261">
        <f>H92*F92</f>
        <v>0</v>
      </c>
    </row>
    <row r="93" spans="1:10" ht="18.899999999999999" customHeight="1" thickBot="1" x14ac:dyDescent="0.55000000000000004">
      <c r="A93" s="255">
        <v>4.0999999999999996</v>
      </c>
      <c r="B93" s="56" t="s">
        <v>90</v>
      </c>
      <c r="D93" s="46" t="s">
        <v>44</v>
      </c>
      <c r="F93" s="273"/>
      <c r="G93" s="258" t="s">
        <v>38</v>
      </c>
      <c r="H93" s="264"/>
      <c r="J93" s="262">
        <f>H93*F93</f>
        <v>0</v>
      </c>
    </row>
    <row r="94" spans="1:10" ht="6.9" customHeight="1" thickBot="1" x14ac:dyDescent="0.4">
      <c r="A94" s="50"/>
      <c r="B94" s="71"/>
      <c r="D94" s="33"/>
      <c r="F94" s="69"/>
    </row>
    <row r="95" spans="1:10" ht="18" customHeight="1" thickBot="1" x14ac:dyDescent="0.4">
      <c r="A95" s="42"/>
      <c r="B95" s="58"/>
      <c r="D95" s="33"/>
      <c r="F95" s="241" t="s">
        <v>91</v>
      </c>
      <c r="G95" s="242"/>
      <c r="H95" s="243"/>
      <c r="J95" s="52">
        <f>SUM(J89:J93)</f>
        <v>0</v>
      </c>
    </row>
    <row r="96" spans="1:10" ht="6.9" customHeight="1" thickBot="1" x14ac:dyDescent="0.4">
      <c r="A96" s="42"/>
      <c r="B96" s="34"/>
      <c r="D96" s="33"/>
    </row>
    <row r="97" spans="1:10" ht="18" customHeight="1" thickBot="1" x14ac:dyDescent="0.5">
      <c r="A97" s="35">
        <v>5</v>
      </c>
      <c r="B97" s="274" t="s">
        <v>92</v>
      </c>
      <c r="C97" s="274"/>
      <c r="D97" s="274"/>
      <c r="E97" s="274"/>
      <c r="F97" s="274"/>
      <c r="G97" s="274"/>
      <c r="H97" s="274"/>
      <c r="I97" s="274"/>
      <c r="J97" s="275"/>
    </row>
    <row r="98" spans="1:10" ht="9.9" customHeight="1" thickBot="1" x14ac:dyDescent="0.4">
      <c r="A98" s="25"/>
      <c r="B98" s="34"/>
      <c r="D98" s="33"/>
    </row>
    <row r="99" spans="1:10" ht="18.899999999999999" customHeight="1" x14ac:dyDescent="0.35">
      <c r="A99" s="254">
        <v>5.0999999999999996</v>
      </c>
      <c r="B99" s="55" t="s">
        <v>372</v>
      </c>
      <c r="D99" s="44" t="s">
        <v>42</v>
      </c>
      <c r="F99" s="256">
        <v>3.6</v>
      </c>
      <c r="G99" s="258" t="s">
        <v>38</v>
      </c>
      <c r="H99" s="263"/>
      <c r="J99" s="261">
        <f>H99*F99</f>
        <v>0</v>
      </c>
    </row>
    <row r="100" spans="1:10" ht="18.899999999999999" customHeight="1" thickBot="1" x14ac:dyDescent="0.55000000000000004">
      <c r="A100" s="255">
        <v>5.0999999999999996</v>
      </c>
      <c r="B100" s="56" t="s">
        <v>94</v>
      </c>
      <c r="D100" s="46" t="s">
        <v>44</v>
      </c>
      <c r="F100" s="257"/>
      <c r="G100" s="258" t="s">
        <v>38</v>
      </c>
      <c r="H100" s="264"/>
      <c r="J100" s="262">
        <f>H100*F100</f>
        <v>0</v>
      </c>
    </row>
    <row r="101" spans="1:10" ht="4.25" customHeight="1" thickBot="1" x14ac:dyDescent="0.4">
      <c r="A101" s="25"/>
      <c r="B101" s="72"/>
      <c r="D101" s="33"/>
      <c r="H101"/>
    </row>
    <row r="102" spans="1:10" ht="18.899999999999999" customHeight="1" x14ac:dyDescent="0.35">
      <c r="A102" s="254">
        <v>5.2</v>
      </c>
      <c r="B102" s="55" t="s">
        <v>373</v>
      </c>
      <c r="D102" s="44" t="s">
        <v>42</v>
      </c>
      <c r="F102" s="256">
        <v>1.6</v>
      </c>
      <c r="G102" s="258" t="s">
        <v>38</v>
      </c>
      <c r="H102" s="263"/>
      <c r="J102" s="261">
        <f>H102*F102</f>
        <v>0</v>
      </c>
    </row>
    <row r="103" spans="1:10" ht="18.899999999999999" customHeight="1" thickBot="1" x14ac:dyDescent="0.55000000000000004">
      <c r="A103" s="255">
        <v>5.2</v>
      </c>
      <c r="B103" s="56" t="s">
        <v>374</v>
      </c>
      <c r="D103" s="46" t="s">
        <v>44</v>
      </c>
      <c r="F103" s="257"/>
      <c r="G103" s="258" t="s">
        <v>38</v>
      </c>
      <c r="H103" s="264"/>
      <c r="J103" s="262">
        <f>H103*F103</f>
        <v>0</v>
      </c>
    </row>
    <row r="104" spans="1:10" ht="4.25" customHeight="1" thickBot="1" x14ac:dyDescent="0.5">
      <c r="A104" s="42"/>
      <c r="B104" s="73"/>
      <c r="D104" s="74"/>
      <c r="F104" s="33"/>
      <c r="G104" s="33"/>
      <c r="H104" s="206"/>
      <c r="J104" s="75"/>
    </row>
    <row r="105" spans="1:10" s="76" customFormat="1" ht="18.899999999999999" customHeight="1" x14ac:dyDescent="0.35">
      <c r="A105" s="254">
        <v>5.2</v>
      </c>
      <c r="B105" s="55" t="s">
        <v>97</v>
      </c>
      <c r="D105" s="77" t="s">
        <v>98</v>
      </c>
      <c r="F105" s="267">
        <v>1</v>
      </c>
      <c r="G105" s="269" t="s">
        <v>38</v>
      </c>
      <c r="H105" s="263"/>
      <c r="J105" s="261">
        <f>H105*F105</f>
        <v>0</v>
      </c>
    </row>
    <row r="106" spans="1:10" s="76" customFormat="1" ht="18.899999999999999" customHeight="1" thickBot="1" x14ac:dyDescent="0.55000000000000004">
      <c r="A106" s="255">
        <v>5.2</v>
      </c>
      <c r="B106" s="56" t="s">
        <v>99</v>
      </c>
      <c r="D106" s="78" t="s">
        <v>100</v>
      </c>
      <c r="F106" s="268"/>
      <c r="G106" s="269" t="s">
        <v>38</v>
      </c>
      <c r="H106" s="264"/>
      <c r="J106" s="262">
        <f>H106*F106</f>
        <v>0</v>
      </c>
    </row>
    <row r="107" spans="1:10" s="76" customFormat="1" ht="4.25" customHeight="1" thickBot="1" x14ac:dyDescent="0.4">
      <c r="A107" s="25"/>
      <c r="B107" s="79"/>
      <c r="D107" s="80"/>
      <c r="H107" s="207"/>
    </row>
    <row r="108" spans="1:10" s="76" customFormat="1" ht="18.75" customHeight="1" x14ac:dyDescent="0.35">
      <c r="A108" s="254">
        <v>5.3</v>
      </c>
      <c r="B108" s="55" t="s">
        <v>101</v>
      </c>
      <c r="D108" s="77" t="s">
        <v>102</v>
      </c>
      <c r="F108" s="267">
        <v>112</v>
      </c>
      <c r="G108" s="269" t="s">
        <v>38</v>
      </c>
      <c r="H108" s="263"/>
      <c r="J108" s="261">
        <f>H108*F108</f>
        <v>0</v>
      </c>
    </row>
    <row r="109" spans="1:10" s="76" customFormat="1" ht="19.25" customHeight="1" thickBot="1" x14ac:dyDescent="0.55000000000000004">
      <c r="A109" s="255">
        <v>5.3</v>
      </c>
      <c r="B109" s="56" t="s">
        <v>103</v>
      </c>
      <c r="D109" s="81" t="s">
        <v>104</v>
      </c>
      <c r="F109" s="268"/>
      <c r="G109" s="269" t="s">
        <v>38</v>
      </c>
      <c r="H109" s="264"/>
      <c r="J109" s="262">
        <f>H109*F109</f>
        <v>0</v>
      </c>
    </row>
    <row r="110" spans="1:10" s="76" customFormat="1" ht="4.25" customHeight="1" thickBot="1" x14ac:dyDescent="0.4">
      <c r="A110" s="25"/>
      <c r="B110" s="82"/>
      <c r="D110" s="80"/>
      <c r="H110" s="207"/>
    </row>
    <row r="111" spans="1:10" s="76" customFormat="1" ht="18.75" customHeight="1" x14ac:dyDescent="0.35">
      <c r="A111" s="254">
        <v>5.4</v>
      </c>
      <c r="B111" s="55" t="s">
        <v>105</v>
      </c>
      <c r="D111" s="77" t="s">
        <v>106</v>
      </c>
      <c r="F111" s="267">
        <f>6.8*4+2</f>
        <v>29.2</v>
      </c>
      <c r="G111" s="269" t="s">
        <v>38</v>
      </c>
      <c r="H111" s="263"/>
      <c r="J111" s="261">
        <f>H111*F111</f>
        <v>0</v>
      </c>
    </row>
    <row r="112" spans="1:10" s="76" customFormat="1" ht="18.75" customHeight="1" thickBot="1" x14ac:dyDescent="0.55000000000000004">
      <c r="A112" s="255">
        <v>10.1</v>
      </c>
      <c r="B112" s="56" t="s">
        <v>107</v>
      </c>
      <c r="D112" s="78" t="s">
        <v>108</v>
      </c>
      <c r="F112" s="268"/>
      <c r="G112" s="269" t="s">
        <v>38</v>
      </c>
      <c r="H112" s="264"/>
      <c r="J112" s="262">
        <f>H112*F112</f>
        <v>0</v>
      </c>
    </row>
    <row r="113" spans="1:10" s="76" customFormat="1" ht="4.25" customHeight="1" thickBot="1" x14ac:dyDescent="0.4">
      <c r="A113" s="25"/>
      <c r="B113" s="82"/>
      <c r="D113" s="80"/>
      <c r="H113" s="207"/>
    </row>
    <row r="114" spans="1:10" s="76" customFormat="1" ht="18.649999999999999" customHeight="1" x14ac:dyDescent="0.35">
      <c r="A114" s="254">
        <v>5.6</v>
      </c>
      <c r="B114" s="55" t="s">
        <v>109</v>
      </c>
      <c r="D114" s="77" t="s">
        <v>98</v>
      </c>
      <c r="F114" s="267">
        <v>4</v>
      </c>
      <c r="G114" s="269" t="s">
        <v>38</v>
      </c>
      <c r="H114" s="263"/>
      <c r="J114" s="261">
        <f>H114*F114</f>
        <v>0</v>
      </c>
    </row>
    <row r="115" spans="1:10" s="76" customFormat="1" ht="19" thickBot="1" x14ac:dyDescent="0.55000000000000004">
      <c r="A115" s="255">
        <v>10.199999999999999</v>
      </c>
      <c r="B115" s="56" t="s">
        <v>110</v>
      </c>
      <c r="D115" s="78" t="s">
        <v>111</v>
      </c>
      <c r="F115" s="268"/>
      <c r="G115" s="269" t="s">
        <v>38</v>
      </c>
      <c r="H115" s="264"/>
      <c r="J115" s="262">
        <f>H115*F115</f>
        <v>0</v>
      </c>
    </row>
    <row r="116" spans="1:10" s="76" customFormat="1" ht="4.25" customHeight="1" thickBot="1" x14ac:dyDescent="0.4">
      <c r="A116" s="25"/>
      <c r="B116" s="82"/>
      <c r="D116" s="80"/>
      <c r="H116" s="207"/>
    </row>
    <row r="117" spans="1:10" s="76" customFormat="1" ht="16.5" x14ac:dyDescent="0.35">
      <c r="A117" s="254">
        <v>5.7</v>
      </c>
      <c r="B117" s="55" t="s">
        <v>375</v>
      </c>
      <c r="D117" s="77" t="s">
        <v>106</v>
      </c>
      <c r="F117" s="267">
        <v>40</v>
      </c>
      <c r="G117" s="269" t="s">
        <v>38</v>
      </c>
      <c r="H117" s="263"/>
      <c r="J117" s="261">
        <f>H117*F117</f>
        <v>0</v>
      </c>
    </row>
    <row r="118" spans="1:10" s="76" customFormat="1" ht="19" thickBot="1" x14ac:dyDescent="0.55000000000000004">
      <c r="A118" s="255">
        <v>10.199999999999999</v>
      </c>
      <c r="B118" s="56" t="s">
        <v>376</v>
      </c>
      <c r="D118" s="78" t="s">
        <v>108</v>
      </c>
      <c r="F118" s="268"/>
      <c r="G118" s="269" t="s">
        <v>38</v>
      </c>
      <c r="H118" s="264"/>
      <c r="J118" s="262">
        <f>H118*F118</f>
        <v>0</v>
      </c>
    </row>
    <row r="119" spans="1:10" s="76" customFormat="1" ht="5.4" customHeight="1" thickBot="1" x14ac:dyDescent="0.4">
      <c r="A119" s="25"/>
      <c r="B119" s="82"/>
      <c r="D119" s="80"/>
      <c r="H119" s="207"/>
    </row>
    <row r="120" spans="1:10" s="76" customFormat="1" ht="17.25" customHeight="1" x14ac:dyDescent="0.35">
      <c r="A120" s="254">
        <v>5.8</v>
      </c>
      <c r="B120" s="55" t="s">
        <v>114</v>
      </c>
      <c r="D120" s="77" t="s">
        <v>106</v>
      </c>
      <c r="F120" s="267">
        <v>14</v>
      </c>
      <c r="G120" s="269" t="s">
        <v>38</v>
      </c>
      <c r="H120" s="263"/>
      <c r="J120" s="261">
        <f>H120*F120</f>
        <v>0</v>
      </c>
    </row>
    <row r="121" spans="1:10" s="76" customFormat="1" ht="19" thickBot="1" x14ac:dyDescent="0.55000000000000004">
      <c r="A121" s="255">
        <v>10.199999999999999</v>
      </c>
      <c r="B121" s="56" t="s">
        <v>115</v>
      </c>
      <c r="D121" s="78" t="s">
        <v>108</v>
      </c>
      <c r="F121" s="268"/>
      <c r="G121" s="269" t="s">
        <v>38</v>
      </c>
      <c r="H121" s="264"/>
      <c r="J121" s="262">
        <f>H121*F121</f>
        <v>0</v>
      </c>
    </row>
    <row r="122" spans="1:10" s="76" customFormat="1" ht="4.25" customHeight="1" thickBot="1" x14ac:dyDescent="0.4">
      <c r="A122" s="25"/>
      <c r="B122" s="82"/>
      <c r="D122" s="80"/>
      <c r="H122" s="207"/>
    </row>
    <row r="123" spans="1:10" s="76" customFormat="1" ht="17.25" customHeight="1" x14ac:dyDescent="0.35">
      <c r="A123" s="265">
        <v>5.9</v>
      </c>
      <c r="B123" s="83" t="s">
        <v>116</v>
      </c>
      <c r="D123" s="77" t="s">
        <v>106</v>
      </c>
      <c r="F123" s="267">
        <v>8</v>
      </c>
      <c r="G123" s="269" t="s">
        <v>38</v>
      </c>
      <c r="H123" s="263"/>
      <c r="J123" s="261">
        <f>H123*F123</f>
        <v>0</v>
      </c>
    </row>
    <row r="124" spans="1:10" s="76" customFormat="1" ht="19" thickBot="1" x14ac:dyDescent="0.55000000000000004">
      <c r="A124" s="266">
        <v>10.199999999999999</v>
      </c>
      <c r="B124" s="56" t="s">
        <v>117</v>
      </c>
      <c r="D124" s="78" t="s">
        <v>108</v>
      </c>
      <c r="F124" s="268"/>
      <c r="G124" s="269" t="s">
        <v>38</v>
      </c>
      <c r="H124" s="264"/>
      <c r="J124" s="262">
        <f>H124*F124</f>
        <v>0</v>
      </c>
    </row>
    <row r="125" spans="1:10" s="76" customFormat="1" ht="4.25" customHeight="1" thickBot="1" x14ac:dyDescent="0.4">
      <c r="A125" s="25"/>
      <c r="B125" s="82"/>
      <c r="D125" s="80"/>
      <c r="H125" s="207"/>
    </row>
    <row r="126" spans="1:10" s="76" customFormat="1" ht="17.25" customHeight="1" x14ac:dyDescent="0.35">
      <c r="A126" s="270">
        <v>5.0999999999999996</v>
      </c>
      <c r="B126" s="55" t="s">
        <v>118</v>
      </c>
      <c r="D126" s="77" t="s">
        <v>106</v>
      </c>
      <c r="F126" s="267">
        <v>7.4</v>
      </c>
      <c r="G126" s="269" t="s">
        <v>38</v>
      </c>
      <c r="H126" s="263"/>
      <c r="J126" s="261">
        <f>H126*F126</f>
        <v>0</v>
      </c>
    </row>
    <row r="127" spans="1:10" s="76" customFormat="1" ht="37.5" thickBot="1" x14ac:dyDescent="0.55000000000000004">
      <c r="A127" s="271">
        <v>10.199999999999999</v>
      </c>
      <c r="B127" s="56" t="s">
        <v>119</v>
      </c>
      <c r="D127" s="78" t="s">
        <v>108</v>
      </c>
      <c r="F127" s="268"/>
      <c r="G127" s="269" t="s">
        <v>38</v>
      </c>
      <c r="H127" s="264"/>
      <c r="J127" s="262">
        <f>H127*F127</f>
        <v>0</v>
      </c>
    </row>
    <row r="128" spans="1:10" ht="6.9" customHeight="1" thickBot="1" x14ac:dyDescent="0.4">
      <c r="A128" s="50"/>
      <c r="B128" s="71"/>
      <c r="D128" s="33"/>
    </row>
    <row r="129" spans="1:10" ht="18" customHeight="1" thickBot="1" x14ac:dyDescent="0.4">
      <c r="A129" s="25"/>
      <c r="B129" s="34"/>
      <c r="D129" s="33"/>
      <c r="F129" s="241" t="s">
        <v>120</v>
      </c>
      <c r="G129" s="242"/>
      <c r="H129" s="243"/>
      <c r="J129" s="52">
        <f>SUM(J99:J127)</f>
        <v>0</v>
      </c>
    </row>
    <row r="130" spans="1:10" ht="5.15" customHeight="1" thickBot="1" x14ac:dyDescent="0.4">
      <c r="A130" s="25"/>
      <c r="B130" s="34"/>
      <c r="D130" s="33"/>
      <c r="F130" s="84"/>
      <c r="G130" s="84"/>
      <c r="H130" s="84"/>
      <c r="J130" s="85"/>
    </row>
    <row r="131" spans="1:10" ht="18" customHeight="1" thickBot="1" x14ac:dyDescent="0.55000000000000004">
      <c r="A131" s="35">
        <v>6</v>
      </c>
      <c r="B131" s="276" t="s">
        <v>121</v>
      </c>
      <c r="C131" s="252"/>
      <c r="D131" s="252"/>
      <c r="E131" s="252"/>
      <c r="F131" s="252"/>
      <c r="G131" s="252"/>
      <c r="H131" s="252"/>
      <c r="I131" s="252"/>
      <c r="J131" s="253"/>
    </row>
    <row r="132" spans="1:10" ht="4.25" customHeight="1" thickBot="1" x14ac:dyDescent="0.4">
      <c r="A132" s="25"/>
      <c r="B132" s="34"/>
      <c r="D132" s="33"/>
    </row>
    <row r="133" spans="1:10" ht="18.899999999999999" customHeight="1" x14ac:dyDescent="0.35">
      <c r="A133" s="254">
        <v>6.1</v>
      </c>
      <c r="B133" s="55" t="s">
        <v>122</v>
      </c>
      <c r="D133" s="44" t="s">
        <v>123</v>
      </c>
      <c r="F133" s="256">
        <v>217</v>
      </c>
      <c r="G133" s="258" t="s">
        <v>38</v>
      </c>
      <c r="H133" s="263"/>
      <c r="J133" s="261">
        <f>H133*F133</f>
        <v>0</v>
      </c>
    </row>
    <row r="134" spans="1:10" ht="18.899999999999999" customHeight="1" thickBot="1" x14ac:dyDescent="0.55000000000000004">
      <c r="A134" s="255">
        <v>6.1</v>
      </c>
      <c r="B134" s="56" t="s">
        <v>124</v>
      </c>
      <c r="D134" s="46" t="s">
        <v>125</v>
      </c>
      <c r="F134" s="257"/>
      <c r="G134" s="258" t="s">
        <v>38</v>
      </c>
      <c r="H134" s="264"/>
      <c r="J134" s="262">
        <f>H134*F134</f>
        <v>0</v>
      </c>
    </row>
    <row r="135" spans="1:10" ht="4.25" customHeight="1" thickBot="1" x14ac:dyDescent="0.4">
      <c r="A135" s="25"/>
      <c r="B135" s="34"/>
      <c r="D135" s="33"/>
      <c r="H135" s="207"/>
      <c r="J135" s="76"/>
    </row>
    <row r="136" spans="1:10" ht="18.899999999999999" customHeight="1" x14ac:dyDescent="0.35">
      <c r="A136" s="254">
        <v>6.2</v>
      </c>
      <c r="B136" s="55" t="s">
        <v>126</v>
      </c>
      <c r="D136" s="44" t="s">
        <v>106</v>
      </c>
      <c r="F136" s="256">
        <f>6*5.4+2.4+5.3*2</f>
        <v>45.400000000000006</v>
      </c>
      <c r="G136" s="258" t="s">
        <v>38</v>
      </c>
      <c r="H136" s="263"/>
      <c r="J136" s="261">
        <f>H136*F136</f>
        <v>0</v>
      </c>
    </row>
    <row r="137" spans="1:10" ht="18.899999999999999" customHeight="1" thickBot="1" x14ac:dyDescent="0.55000000000000004">
      <c r="A137" s="255">
        <v>6.1</v>
      </c>
      <c r="B137" s="56" t="s">
        <v>127</v>
      </c>
      <c r="D137" s="78" t="s">
        <v>108</v>
      </c>
      <c r="F137" s="257"/>
      <c r="G137" s="258" t="s">
        <v>38</v>
      </c>
      <c r="H137" s="264"/>
      <c r="J137" s="262">
        <f>H137*F137</f>
        <v>0</v>
      </c>
    </row>
    <row r="138" spans="1:10" ht="6" customHeight="1" thickBot="1" x14ac:dyDescent="0.5">
      <c r="A138" s="42"/>
      <c r="B138" s="73"/>
      <c r="D138" s="74"/>
      <c r="F138" s="33"/>
      <c r="G138" s="33"/>
      <c r="H138" s="75"/>
      <c r="J138" s="75"/>
    </row>
    <row r="139" spans="1:10" ht="18" customHeight="1" thickBot="1" x14ac:dyDescent="0.4">
      <c r="A139" s="42"/>
      <c r="B139" s="58"/>
      <c r="D139" s="33"/>
      <c r="F139" s="241" t="s">
        <v>128</v>
      </c>
      <c r="G139" s="242"/>
      <c r="H139" s="243"/>
      <c r="J139" s="52">
        <f>SUM(J133:J137)</f>
        <v>0</v>
      </c>
    </row>
    <row r="140" spans="1:10" ht="6.9" customHeight="1" thickBot="1" x14ac:dyDescent="0.4">
      <c r="A140" s="25"/>
      <c r="B140" s="34"/>
      <c r="D140" s="33"/>
    </row>
    <row r="141" spans="1:10" ht="18" customHeight="1" thickBot="1" x14ac:dyDescent="0.4">
      <c r="A141" s="86">
        <v>7</v>
      </c>
      <c r="B141" s="87" t="s">
        <v>129</v>
      </c>
      <c r="C141" s="88"/>
      <c r="D141" s="89"/>
      <c r="E141" s="88"/>
      <c r="F141" s="88"/>
      <c r="G141" s="88"/>
      <c r="H141" s="88"/>
      <c r="I141" s="88"/>
      <c r="J141" s="90"/>
    </row>
    <row r="142" spans="1:10" ht="4.25" customHeight="1" thickBot="1" x14ac:dyDescent="0.4">
      <c r="A142" s="25"/>
      <c r="B142" s="34"/>
      <c r="D142" s="33"/>
    </row>
    <row r="143" spans="1:10" ht="18.899999999999999" customHeight="1" x14ac:dyDescent="0.35">
      <c r="A143" s="254">
        <v>7.1</v>
      </c>
      <c r="B143" s="55" t="s">
        <v>130</v>
      </c>
      <c r="D143" s="44" t="s">
        <v>123</v>
      </c>
      <c r="F143" s="256">
        <v>80</v>
      </c>
      <c r="G143" s="258" t="s">
        <v>38</v>
      </c>
      <c r="H143" s="263"/>
      <c r="J143" s="261">
        <f>H143*F143</f>
        <v>0</v>
      </c>
    </row>
    <row r="144" spans="1:10" ht="20.399999999999999" customHeight="1" thickBot="1" x14ac:dyDescent="0.55000000000000004">
      <c r="A144" s="255">
        <v>7.1</v>
      </c>
      <c r="B144" s="56" t="s">
        <v>131</v>
      </c>
      <c r="D144" s="46" t="s">
        <v>125</v>
      </c>
      <c r="F144" s="257"/>
      <c r="G144" s="258" t="s">
        <v>38</v>
      </c>
      <c r="H144" s="264"/>
      <c r="J144" s="262">
        <f>H144*F144</f>
        <v>0</v>
      </c>
    </row>
    <row r="145" spans="1:10" ht="4.25" customHeight="1" thickBot="1" x14ac:dyDescent="0.4">
      <c r="A145" s="25"/>
      <c r="B145" s="58"/>
      <c r="D145" s="33"/>
      <c r="H145" s="207"/>
      <c r="J145" s="76"/>
    </row>
    <row r="146" spans="1:10" ht="18.899999999999999" customHeight="1" x14ac:dyDescent="0.35">
      <c r="A146" s="254">
        <v>7.2</v>
      </c>
      <c r="B146" s="55" t="s">
        <v>132</v>
      </c>
      <c r="D146" s="44" t="s">
        <v>123</v>
      </c>
      <c r="F146" s="256">
        <v>64.2</v>
      </c>
      <c r="G146" s="258" t="s">
        <v>38</v>
      </c>
      <c r="H146" s="263"/>
      <c r="J146" s="261">
        <f>H146*F146</f>
        <v>0</v>
      </c>
    </row>
    <row r="147" spans="1:10" ht="22.5" customHeight="1" thickBot="1" x14ac:dyDescent="0.55000000000000004">
      <c r="A147" s="255">
        <v>7.3</v>
      </c>
      <c r="B147" s="56" t="s">
        <v>133</v>
      </c>
      <c r="D147" s="46" t="s">
        <v>125</v>
      </c>
      <c r="F147" s="257"/>
      <c r="G147" s="258" t="s">
        <v>38</v>
      </c>
      <c r="H147" s="264"/>
      <c r="J147" s="262">
        <f>H147*F147</f>
        <v>0</v>
      </c>
    </row>
    <row r="148" spans="1:10" ht="4.25" customHeight="1" thickBot="1" x14ac:dyDescent="0.4">
      <c r="A148" s="25"/>
      <c r="B148" s="58"/>
      <c r="D148" s="33"/>
      <c r="H148"/>
    </row>
    <row r="149" spans="1:10" ht="18.899999999999999" customHeight="1" x14ac:dyDescent="0.35">
      <c r="A149" s="254">
        <v>7.3</v>
      </c>
      <c r="B149" s="83" t="s">
        <v>134</v>
      </c>
      <c r="D149" s="44" t="s">
        <v>123</v>
      </c>
      <c r="F149" s="256">
        <f>36*2.4</f>
        <v>86.399999999999991</v>
      </c>
      <c r="G149" s="258" t="s">
        <v>38</v>
      </c>
      <c r="H149" s="263"/>
      <c r="J149" s="261">
        <f>H149*F149</f>
        <v>0</v>
      </c>
    </row>
    <row r="150" spans="1:10" ht="22.5" customHeight="1" thickBot="1" x14ac:dyDescent="0.55000000000000004">
      <c r="A150" s="255">
        <v>7.3</v>
      </c>
      <c r="B150" s="56" t="s">
        <v>135</v>
      </c>
      <c r="D150" s="46" t="s">
        <v>125</v>
      </c>
      <c r="F150" s="257"/>
      <c r="G150" s="258" t="s">
        <v>38</v>
      </c>
      <c r="H150" s="264"/>
      <c r="J150" s="262">
        <f>H150*F150</f>
        <v>0</v>
      </c>
    </row>
    <row r="151" spans="1:10" ht="4.25" customHeight="1" thickBot="1" x14ac:dyDescent="0.4">
      <c r="A151" s="25"/>
      <c r="B151" s="58"/>
      <c r="D151" s="33"/>
      <c r="H151" s="207"/>
      <c r="J151" s="76"/>
    </row>
    <row r="152" spans="1:10" ht="18.899999999999999" customHeight="1" x14ac:dyDescent="0.35">
      <c r="A152" s="254">
        <v>7.4</v>
      </c>
      <c r="B152" s="55" t="s">
        <v>136</v>
      </c>
      <c r="D152" s="44" t="s">
        <v>123</v>
      </c>
      <c r="F152" s="256">
        <v>80</v>
      </c>
      <c r="G152" s="258" t="s">
        <v>38</v>
      </c>
      <c r="H152" s="263"/>
      <c r="J152" s="261">
        <f>H152*F152</f>
        <v>0</v>
      </c>
    </row>
    <row r="153" spans="1:10" ht="22.5" customHeight="1" thickBot="1" x14ac:dyDescent="0.55000000000000004">
      <c r="A153" s="255">
        <v>7.3</v>
      </c>
      <c r="B153" s="56" t="s">
        <v>137</v>
      </c>
      <c r="D153" s="46" t="s">
        <v>125</v>
      </c>
      <c r="F153" s="257"/>
      <c r="G153" s="258" t="s">
        <v>38</v>
      </c>
      <c r="H153" s="264"/>
      <c r="J153" s="262">
        <f>H153*F153</f>
        <v>0</v>
      </c>
    </row>
    <row r="154" spans="1:10" ht="4.25" customHeight="1" thickBot="1" x14ac:dyDescent="0.4">
      <c r="A154" s="25"/>
      <c r="B154" s="72"/>
      <c r="D154" s="33"/>
      <c r="H154"/>
    </row>
    <row r="155" spans="1:10" ht="18.899999999999999" customHeight="1" x14ac:dyDescent="0.35">
      <c r="A155" s="254">
        <v>7.5</v>
      </c>
      <c r="B155" s="55" t="s">
        <v>138</v>
      </c>
      <c r="D155" s="44" t="s">
        <v>123</v>
      </c>
      <c r="F155" s="256">
        <v>69.599999999999994</v>
      </c>
      <c r="G155" s="258" t="s">
        <v>38</v>
      </c>
      <c r="H155" s="263"/>
      <c r="J155" s="261">
        <f>H155*F155</f>
        <v>0</v>
      </c>
    </row>
    <row r="156" spans="1:10" ht="18.899999999999999" customHeight="1" thickBot="1" x14ac:dyDescent="0.55000000000000004">
      <c r="A156" s="255">
        <v>7.4</v>
      </c>
      <c r="B156" s="56" t="s">
        <v>139</v>
      </c>
      <c r="D156" s="46" t="s">
        <v>125</v>
      </c>
      <c r="F156" s="257"/>
      <c r="G156" s="258" t="s">
        <v>38</v>
      </c>
      <c r="H156" s="264"/>
      <c r="J156" s="262">
        <f>H156*F156</f>
        <v>0</v>
      </c>
    </row>
    <row r="157" spans="1:10" ht="4.25" customHeight="1" thickBot="1" x14ac:dyDescent="0.4">
      <c r="A157" s="25"/>
      <c r="B157" s="72"/>
      <c r="D157" s="33"/>
      <c r="H157" s="207"/>
      <c r="J157" s="76"/>
    </row>
    <row r="158" spans="1:10" ht="18.899999999999999" customHeight="1" x14ac:dyDescent="0.35">
      <c r="A158" s="254">
        <v>7.6</v>
      </c>
      <c r="B158" s="55" t="s">
        <v>140</v>
      </c>
      <c r="D158" s="44" t="s">
        <v>48</v>
      </c>
      <c r="F158" s="256">
        <v>5.2</v>
      </c>
      <c r="G158" s="258" t="s">
        <v>38</v>
      </c>
      <c r="H158" s="263"/>
      <c r="J158" s="261">
        <f>H158*F158</f>
        <v>0</v>
      </c>
    </row>
    <row r="159" spans="1:10" ht="18.899999999999999" customHeight="1" thickBot="1" x14ac:dyDescent="0.55000000000000004">
      <c r="A159" s="255">
        <v>7.4</v>
      </c>
      <c r="B159" s="56" t="s">
        <v>141</v>
      </c>
      <c r="D159" s="46" t="s">
        <v>44</v>
      </c>
      <c r="F159" s="257"/>
      <c r="G159" s="258" t="s">
        <v>38</v>
      </c>
      <c r="H159" s="264"/>
      <c r="J159" s="262">
        <f>H159*F159</f>
        <v>0</v>
      </c>
    </row>
    <row r="160" spans="1:10" ht="6.9" customHeight="1" thickBot="1" x14ac:dyDescent="0.4">
      <c r="A160" s="25"/>
      <c r="B160" s="34"/>
      <c r="D160" s="33"/>
    </row>
    <row r="161" spans="1:10" ht="18" customHeight="1" thickBot="1" x14ac:dyDescent="0.4">
      <c r="A161" s="25"/>
      <c r="B161" s="34"/>
      <c r="D161" s="33"/>
      <c r="F161" s="241" t="s">
        <v>142</v>
      </c>
      <c r="G161" s="242"/>
      <c r="H161" s="243"/>
      <c r="J161" s="52">
        <f>SUM(J143:J159)</f>
        <v>0</v>
      </c>
    </row>
    <row r="162" spans="1:10" ht="9.9" customHeight="1" thickBot="1" x14ac:dyDescent="0.4">
      <c r="A162" s="25"/>
      <c r="B162" s="34"/>
      <c r="D162" s="33"/>
      <c r="F162" s="29"/>
      <c r="G162" s="33"/>
      <c r="H162" s="33"/>
    </row>
    <row r="163" spans="1:10" ht="18.899999999999999" customHeight="1" thickBot="1" x14ac:dyDescent="0.5">
      <c r="A163" s="86">
        <v>8</v>
      </c>
      <c r="B163" s="274" t="s">
        <v>143</v>
      </c>
      <c r="C163" s="274"/>
      <c r="D163" s="274"/>
      <c r="E163" s="274"/>
      <c r="F163" s="274"/>
      <c r="G163" s="274"/>
      <c r="H163" s="274"/>
      <c r="I163" s="274"/>
      <c r="J163" s="275"/>
    </row>
    <row r="164" spans="1:10" ht="3.65" customHeight="1" thickBot="1" x14ac:dyDescent="0.4">
      <c r="A164" s="25"/>
      <c r="B164" s="34"/>
      <c r="D164" s="33"/>
    </row>
    <row r="165" spans="1:10" ht="17.25" customHeight="1" x14ac:dyDescent="0.35">
      <c r="A165" s="254">
        <v>8.1</v>
      </c>
      <c r="B165" s="55" t="s">
        <v>144</v>
      </c>
      <c r="D165" s="44" t="s">
        <v>123</v>
      </c>
      <c r="F165" s="272">
        <v>51</v>
      </c>
      <c r="G165" s="258" t="s">
        <v>38</v>
      </c>
      <c r="H165" s="263"/>
      <c r="J165" s="261">
        <f>H165*F165</f>
        <v>0</v>
      </c>
    </row>
    <row r="166" spans="1:10" ht="37.25" customHeight="1" thickBot="1" x14ac:dyDescent="0.55000000000000004">
      <c r="A166" s="255">
        <v>8.1</v>
      </c>
      <c r="B166" s="56" t="s">
        <v>145</v>
      </c>
      <c r="D166" s="46" t="s">
        <v>125</v>
      </c>
      <c r="F166" s="273"/>
      <c r="G166" s="258" t="s">
        <v>38</v>
      </c>
      <c r="H166" s="264"/>
      <c r="J166" s="262">
        <f>H166*F166</f>
        <v>0</v>
      </c>
    </row>
    <row r="167" spans="1:10" ht="4.25" customHeight="1" thickBot="1" x14ac:dyDescent="0.4">
      <c r="A167" s="25"/>
      <c r="B167" s="34"/>
      <c r="D167" s="33"/>
      <c r="H167"/>
    </row>
    <row r="168" spans="1:10" ht="16.5" customHeight="1" x14ac:dyDescent="0.35">
      <c r="A168" s="254">
        <v>8.1999999999999993</v>
      </c>
      <c r="B168" s="55" t="s">
        <v>146</v>
      </c>
      <c r="D168" s="44" t="s">
        <v>123</v>
      </c>
      <c r="F168" s="272">
        <f>7.4*9.4</f>
        <v>69.56</v>
      </c>
      <c r="G168" s="258" t="s">
        <v>38</v>
      </c>
      <c r="H168" s="263"/>
      <c r="J168" s="261">
        <f>H168*F168</f>
        <v>0</v>
      </c>
    </row>
    <row r="169" spans="1:10" ht="18.899999999999999" customHeight="1" thickBot="1" x14ac:dyDescent="0.55000000000000004">
      <c r="A169" s="255">
        <v>8.1999999999999993</v>
      </c>
      <c r="B169" s="56" t="s">
        <v>147</v>
      </c>
      <c r="D169" s="46" t="s">
        <v>125</v>
      </c>
      <c r="F169" s="273"/>
      <c r="G169" s="258" t="s">
        <v>38</v>
      </c>
      <c r="H169" s="264"/>
      <c r="J169" s="262">
        <f>H169*F169</f>
        <v>0</v>
      </c>
    </row>
    <row r="170" spans="1:10" ht="5.25" customHeight="1" thickBot="1" x14ac:dyDescent="0.4">
      <c r="A170" s="25"/>
      <c r="B170" s="34"/>
      <c r="D170" s="33"/>
      <c r="H170" s="207"/>
      <c r="J170" s="76"/>
    </row>
    <row r="171" spans="1:10" ht="18" customHeight="1" x14ac:dyDescent="0.35">
      <c r="A171" s="254">
        <v>8.3000000000000007</v>
      </c>
      <c r="B171" s="55" t="s">
        <v>148</v>
      </c>
      <c r="D171" s="44" t="s">
        <v>123</v>
      </c>
      <c r="F171" s="272">
        <v>64.900000000000006</v>
      </c>
      <c r="G171" s="258" t="s">
        <v>38</v>
      </c>
      <c r="H171" s="263"/>
      <c r="J171" s="261">
        <f>H171*F171</f>
        <v>0</v>
      </c>
    </row>
    <row r="172" spans="1:10" ht="19" thickBot="1" x14ac:dyDescent="0.55000000000000004">
      <c r="A172" s="255">
        <v>8.3000000000000007</v>
      </c>
      <c r="B172" s="56" t="s">
        <v>149</v>
      </c>
      <c r="D172" s="46" t="s">
        <v>125</v>
      </c>
      <c r="F172" s="273"/>
      <c r="G172" s="258" t="s">
        <v>38</v>
      </c>
      <c r="H172" s="264"/>
      <c r="J172" s="262">
        <f>H172*F172</f>
        <v>0</v>
      </c>
    </row>
    <row r="173" spans="1:10" ht="4.25" customHeight="1" thickBot="1" x14ac:dyDescent="0.4">
      <c r="A173" s="25"/>
      <c r="B173" s="34"/>
      <c r="D173" s="33"/>
      <c r="H173"/>
    </row>
    <row r="174" spans="1:10" ht="33" customHeight="1" x14ac:dyDescent="0.35">
      <c r="A174" s="254">
        <v>8.4</v>
      </c>
      <c r="B174" s="55" t="s">
        <v>150</v>
      </c>
      <c r="D174" s="44" t="s">
        <v>151</v>
      </c>
      <c r="F174" s="272">
        <v>4.5</v>
      </c>
      <c r="G174" s="258" t="s">
        <v>38</v>
      </c>
      <c r="H174" s="263"/>
      <c r="J174" s="261">
        <f>H174*F174</f>
        <v>0</v>
      </c>
    </row>
    <row r="175" spans="1:10" ht="19" thickBot="1" x14ac:dyDescent="0.55000000000000004">
      <c r="A175" s="255">
        <v>8.4</v>
      </c>
      <c r="B175" s="56" t="s">
        <v>152</v>
      </c>
      <c r="D175" s="46" t="s">
        <v>125</v>
      </c>
      <c r="F175" s="273"/>
      <c r="G175" s="258" t="s">
        <v>38</v>
      </c>
      <c r="H175" s="264"/>
      <c r="J175" s="262">
        <f>H175*F175</f>
        <v>0</v>
      </c>
    </row>
    <row r="176" spans="1:10" ht="4.25" customHeight="1" thickBot="1" x14ac:dyDescent="0.4">
      <c r="A176" s="25"/>
      <c r="B176" s="34"/>
      <c r="D176" s="33"/>
      <c r="H176"/>
    </row>
    <row r="177" spans="1:10" ht="16.5" customHeight="1" x14ac:dyDescent="0.35">
      <c r="A177" s="254">
        <v>8.5</v>
      </c>
      <c r="B177" s="55" t="s">
        <v>153</v>
      </c>
      <c r="D177" s="44" t="s">
        <v>154</v>
      </c>
      <c r="F177" s="272">
        <f>210+45*0.1+65.2-F208*0.9*2.2-F211*0.9*2.2*2-F214*0.7*2.2-F217*1.2*1.5</f>
        <v>243.6</v>
      </c>
      <c r="G177" s="258" t="s">
        <v>38</v>
      </c>
      <c r="H177" s="263"/>
      <c r="J177" s="261">
        <f>H177*F177</f>
        <v>0</v>
      </c>
    </row>
    <row r="178" spans="1:10" ht="17.25" customHeight="1" thickBot="1" x14ac:dyDescent="0.55000000000000004">
      <c r="A178" s="255">
        <v>8.6</v>
      </c>
      <c r="B178" s="56" t="s">
        <v>377</v>
      </c>
      <c r="D178" s="46" t="s">
        <v>125</v>
      </c>
      <c r="F178" s="273"/>
      <c r="G178" s="258" t="s">
        <v>38</v>
      </c>
      <c r="H178" s="264"/>
      <c r="J178" s="262">
        <f>H178*F178</f>
        <v>0</v>
      </c>
    </row>
    <row r="179" spans="1:10" ht="4.25" customHeight="1" thickBot="1" x14ac:dyDescent="0.5">
      <c r="A179" s="91"/>
      <c r="B179" s="92"/>
      <c r="D179" s="93"/>
      <c r="F179" s="94"/>
      <c r="G179" s="94"/>
      <c r="H179" s="207"/>
      <c r="J179" s="76"/>
    </row>
    <row r="180" spans="1:10" ht="15.65" customHeight="1" x14ac:dyDescent="0.35">
      <c r="A180" s="254">
        <v>8.6</v>
      </c>
      <c r="B180" s="55" t="s">
        <v>156</v>
      </c>
      <c r="D180" s="44" t="s">
        <v>123</v>
      </c>
      <c r="F180" s="272">
        <v>64.900000000000006</v>
      </c>
      <c r="G180" s="258" t="s">
        <v>38</v>
      </c>
      <c r="H180" s="263"/>
      <c r="J180" s="261">
        <f>H180*F180</f>
        <v>0</v>
      </c>
    </row>
    <row r="181" spans="1:10" ht="20.149999999999999" customHeight="1" thickBot="1" x14ac:dyDescent="0.55000000000000004">
      <c r="A181" s="255">
        <v>8.6</v>
      </c>
      <c r="B181" s="56" t="s">
        <v>157</v>
      </c>
      <c r="D181" s="46" t="s">
        <v>125</v>
      </c>
      <c r="F181" s="273"/>
      <c r="G181" s="258" t="s">
        <v>38</v>
      </c>
      <c r="H181" s="264"/>
      <c r="J181" s="262">
        <f>H181*F181</f>
        <v>0</v>
      </c>
    </row>
    <row r="182" spans="1:10" ht="4.25" customHeight="1" thickBot="1" x14ac:dyDescent="0.4">
      <c r="A182" s="95"/>
      <c r="B182" s="96"/>
      <c r="D182" s="97"/>
      <c r="E182" s="29"/>
      <c r="F182" s="97"/>
      <c r="G182" s="29"/>
      <c r="H182" s="208"/>
      <c r="I182" s="29"/>
      <c r="J182" s="97"/>
    </row>
    <row r="183" spans="1:10" ht="18.75" customHeight="1" x14ac:dyDescent="0.35">
      <c r="A183" s="254">
        <v>8.6999999999999993</v>
      </c>
      <c r="B183" s="55" t="s">
        <v>158</v>
      </c>
      <c r="D183" s="44" t="s">
        <v>123</v>
      </c>
      <c r="F183" s="272">
        <f>F177-F180</f>
        <v>178.7</v>
      </c>
      <c r="G183" s="258" t="s">
        <v>38</v>
      </c>
      <c r="H183" s="263"/>
      <c r="J183" s="261">
        <f>H183*F183</f>
        <v>0</v>
      </c>
    </row>
    <row r="184" spans="1:10" ht="18.899999999999999" customHeight="1" thickBot="1" x14ac:dyDescent="0.55000000000000004">
      <c r="A184" s="255">
        <v>8.6999999999999993</v>
      </c>
      <c r="B184" s="56" t="s">
        <v>159</v>
      </c>
      <c r="D184" s="46" t="s">
        <v>125</v>
      </c>
      <c r="F184" s="273"/>
      <c r="G184" s="258" t="s">
        <v>38</v>
      </c>
      <c r="H184" s="264"/>
      <c r="J184" s="262">
        <f>H184*F184</f>
        <v>0</v>
      </c>
    </row>
    <row r="185" spans="1:10" ht="4.5" customHeight="1" thickBot="1" x14ac:dyDescent="0.4">
      <c r="A185" s="25"/>
      <c r="B185" s="58"/>
      <c r="D185" s="33"/>
      <c r="H185"/>
    </row>
    <row r="186" spans="1:10" ht="15.75" customHeight="1" x14ac:dyDescent="0.35">
      <c r="A186" s="254">
        <v>8.8000000000000007</v>
      </c>
      <c r="B186" s="83" t="s">
        <v>160</v>
      </c>
      <c r="D186" s="44" t="s">
        <v>154</v>
      </c>
      <c r="F186" s="272">
        <f>38*0.6</f>
        <v>22.8</v>
      </c>
      <c r="G186" s="258" t="s">
        <v>38</v>
      </c>
      <c r="H186" s="263"/>
      <c r="J186" s="261">
        <f>H186*F186</f>
        <v>0</v>
      </c>
    </row>
    <row r="187" spans="1:10" ht="18.899999999999999" customHeight="1" thickBot="1" x14ac:dyDescent="0.55000000000000004">
      <c r="A187" s="255">
        <v>8.8000000000000007</v>
      </c>
      <c r="B187" s="56" t="s">
        <v>161</v>
      </c>
      <c r="D187" s="46" t="s">
        <v>125</v>
      </c>
      <c r="F187" s="273"/>
      <c r="G187" s="258" t="s">
        <v>38</v>
      </c>
      <c r="H187" s="264"/>
      <c r="J187" s="262">
        <f>H187*F187</f>
        <v>0</v>
      </c>
    </row>
    <row r="188" spans="1:10" ht="4.25" customHeight="1" thickBot="1" x14ac:dyDescent="0.4">
      <c r="A188" s="25"/>
      <c r="B188" s="58"/>
      <c r="D188" s="33"/>
      <c r="H188" s="207"/>
      <c r="J188" s="76"/>
    </row>
    <row r="189" spans="1:10" ht="15.75" customHeight="1" x14ac:dyDescent="0.35">
      <c r="A189" s="254">
        <v>8.9</v>
      </c>
      <c r="B189" s="55" t="s">
        <v>162</v>
      </c>
      <c r="D189" s="44" t="s">
        <v>154</v>
      </c>
      <c r="F189" s="272">
        <f>9*2.6+3*0.6</f>
        <v>25.200000000000003</v>
      </c>
      <c r="G189" s="258" t="s">
        <v>38</v>
      </c>
      <c r="H189" s="263"/>
      <c r="J189" s="261">
        <f>H189*F189</f>
        <v>0</v>
      </c>
    </row>
    <row r="190" spans="1:10" ht="18.899999999999999" customHeight="1" thickBot="1" x14ac:dyDescent="0.55000000000000004">
      <c r="A190" s="255">
        <v>8.8000000000000007</v>
      </c>
      <c r="B190" s="56" t="s">
        <v>163</v>
      </c>
      <c r="D190" s="46" t="s">
        <v>125</v>
      </c>
      <c r="F190" s="273"/>
      <c r="G190" s="258" t="s">
        <v>38</v>
      </c>
      <c r="H190" s="264"/>
      <c r="J190" s="262">
        <f>H190*F190</f>
        <v>0</v>
      </c>
    </row>
    <row r="191" spans="1:10" ht="4.25" customHeight="1" thickBot="1" x14ac:dyDescent="0.4">
      <c r="A191" s="25"/>
      <c r="B191" s="72"/>
      <c r="D191" s="33"/>
      <c r="H191"/>
    </row>
    <row r="192" spans="1:10" ht="17.25" customHeight="1" x14ac:dyDescent="0.35">
      <c r="A192" s="270">
        <v>8.1</v>
      </c>
      <c r="B192" s="55" t="s">
        <v>164</v>
      </c>
      <c r="D192" s="44" t="s">
        <v>154</v>
      </c>
      <c r="F192" s="272">
        <v>19.3</v>
      </c>
      <c r="G192" s="258" t="s">
        <v>38</v>
      </c>
      <c r="H192" s="263"/>
      <c r="J192" s="261">
        <f>H192*F192</f>
        <v>0</v>
      </c>
    </row>
    <row r="193" spans="1:10" ht="19.25" customHeight="1" thickBot="1" x14ac:dyDescent="0.5">
      <c r="A193" s="271"/>
      <c r="B193" s="98" t="s">
        <v>165</v>
      </c>
      <c r="D193" s="46" t="s">
        <v>125</v>
      </c>
      <c r="F193" s="273"/>
      <c r="G193" s="258" t="s">
        <v>38</v>
      </c>
      <c r="H193" s="264"/>
      <c r="J193" s="262">
        <f>H193*F193</f>
        <v>0</v>
      </c>
    </row>
    <row r="194" spans="1:10" s="76" customFormat="1" ht="4.25" customHeight="1" thickBot="1" x14ac:dyDescent="0.4">
      <c r="A194" s="25"/>
      <c r="B194" s="99"/>
      <c r="D194" s="80"/>
      <c r="H194"/>
      <c r="J194" s="3"/>
    </row>
    <row r="195" spans="1:10" s="76" customFormat="1" ht="18.899999999999999" customHeight="1" x14ac:dyDescent="0.35">
      <c r="A195" s="270">
        <v>8.11</v>
      </c>
      <c r="B195" s="55" t="s">
        <v>166</v>
      </c>
      <c r="D195" s="77" t="s">
        <v>167</v>
      </c>
      <c r="F195" s="267">
        <v>5</v>
      </c>
      <c r="G195" s="269" t="s">
        <v>38</v>
      </c>
      <c r="H195" s="263"/>
      <c r="J195" s="261">
        <f>H195*F195</f>
        <v>0</v>
      </c>
    </row>
    <row r="196" spans="1:10" s="76" customFormat="1" ht="18.899999999999999" customHeight="1" thickBot="1" x14ac:dyDescent="0.55000000000000004">
      <c r="A196" s="271">
        <v>8.1</v>
      </c>
      <c r="B196" s="56" t="s">
        <v>168</v>
      </c>
      <c r="D196" s="78" t="s">
        <v>100</v>
      </c>
      <c r="F196" s="268"/>
      <c r="G196" s="269" t="s">
        <v>38</v>
      </c>
      <c r="H196" s="264"/>
      <c r="J196" s="262">
        <f>H196*F196</f>
        <v>0</v>
      </c>
    </row>
    <row r="197" spans="1:10" ht="4.25" customHeight="1" thickBot="1" x14ac:dyDescent="0.4">
      <c r="A197" s="25"/>
      <c r="B197" s="72"/>
      <c r="D197" s="33"/>
      <c r="H197" s="207"/>
      <c r="J197" s="76"/>
    </row>
    <row r="198" spans="1:10" ht="17.25" customHeight="1" x14ac:dyDescent="0.35">
      <c r="A198" s="254">
        <v>8.1199999999999992</v>
      </c>
      <c r="B198" s="55" t="s">
        <v>169</v>
      </c>
      <c r="C198" s="76"/>
      <c r="D198" s="77" t="s">
        <v>167</v>
      </c>
      <c r="E198" s="76"/>
      <c r="F198" s="267">
        <v>5</v>
      </c>
      <c r="G198" s="269" t="s">
        <v>38</v>
      </c>
      <c r="H198" s="263"/>
      <c r="I198" s="76"/>
      <c r="J198" s="261">
        <f>H198*F198</f>
        <v>0</v>
      </c>
    </row>
    <row r="199" spans="1:10" ht="19" thickBot="1" x14ac:dyDescent="0.55000000000000004">
      <c r="A199" s="255"/>
      <c r="B199" s="56" t="s">
        <v>170</v>
      </c>
      <c r="C199" s="76"/>
      <c r="D199" s="78" t="s">
        <v>100</v>
      </c>
      <c r="E199" s="76"/>
      <c r="F199" s="268"/>
      <c r="G199" s="269" t="s">
        <v>38</v>
      </c>
      <c r="H199" s="264"/>
      <c r="I199" s="76"/>
      <c r="J199" s="262">
        <f>H199*F199</f>
        <v>0</v>
      </c>
    </row>
    <row r="200" spans="1:10" ht="4.25" customHeight="1" thickBot="1" x14ac:dyDescent="0.4">
      <c r="A200" s="25"/>
      <c r="B200" s="72"/>
      <c r="D200" s="33"/>
      <c r="H200"/>
    </row>
    <row r="201" spans="1:10" ht="17.25" customHeight="1" x14ac:dyDescent="0.35">
      <c r="A201" s="254">
        <v>8.1300000000000008</v>
      </c>
      <c r="B201" s="83" t="s">
        <v>171</v>
      </c>
      <c r="C201" s="76"/>
      <c r="D201" s="44" t="s">
        <v>154</v>
      </c>
      <c r="E201" s="76"/>
      <c r="F201" s="267">
        <f>36*0.9</f>
        <v>32.4</v>
      </c>
      <c r="G201" s="269" t="s">
        <v>38</v>
      </c>
      <c r="H201" s="263"/>
      <c r="I201" s="76"/>
      <c r="J201" s="261">
        <f>H201*F201</f>
        <v>0</v>
      </c>
    </row>
    <row r="202" spans="1:10" ht="20" customHeight="1" thickBot="1" x14ac:dyDescent="0.55000000000000004">
      <c r="A202" s="255"/>
      <c r="B202" s="56" t="s">
        <v>172</v>
      </c>
      <c r="C202" s="76"/>
      <c r="D202" s="46" t="s">
        <v>125</v>
      </c>
      <c r="E202" s="76"/>
      <c r="F202" s="268"/>
      <c r="G202" s="269" t="s">
        <v>38</v>
      </c>
      <c r="H202" s="264"/>
      <c r="I202" s="76"/>
      <c r="J202" s="262">
        <f>H202*F202</f>
        <v>0</v>
      </c>
    </row>
    <row r="203" spans="1:10" ht="6.9" customHeight="1" thickBot="1" x14ac:dyDescent="0.4">
      <c r="A203" s="100"/>
      <c r="B203" s="51"/>
      <c r="D203" s="33"/>
    </row>
    <row r="204" spans="1:10" ht="18" customHeight="1" thickBot="1" x14ac:dyDescent="0.4">
      <c r="A204" s="25"/>
      <c r="B204" s="34"/>
      <c r="D204" s="33"/>
      <c r="F204" s="241" t="s">
        <v>173</v>
      </c>
      <c r="G204" s="242"/>
      <c r="H204" s="243"/>
      <c r="J204" s="52">
        <f>SUM(J165:J202)</f>
        <v>0</v>
      </c>
    </row>
    <row r="205" spans="1:10" ht="9.9" customHeight="1" thickBot="1" x14ac:dyDescent="0.4">
      <c r="A205" s="25"/>
      <c r="B205" s="34"/>
      <c r="D205" s="33"/>
    </row>
    <row r="206" spans="1:10" ht="18.899999999999999" customHeight="1" thickBot="1" x14ac:dyDescent="0.4">
      <c r="A206" s="86">
        <v>9</v>
      </c>
      <c r="B206" s="252" t="s">
        <v>174</v>
      </c>
      <c r="C206" s="252"/>
      <c r="D206" s="252"/>
      <c r="E206" s="252"/>
      <c r="F206" s="252"/>
      <c r="G206" s="252"/>
      <c r="H206" s="252"/>
      <c r="I206" s="252"/>
      <c r="J206" s="253"/>
    </row>
    <row r="207" spans="1:10" ht="6" customHeight="1" thickBot="1" x14ac:dyDescent="0.4">
      <c r="A207" s="25"/>
      <c r="B207" s="34"/>
      <c r="D207" s="33"/>
    </row>
    <row r="208" spans="1:10" ht="20.399999999999999" customHeight="1" x14ac:dyDescent="0.35">
      <c r="A208" s="254">
        <v>9.1</v>
      </c>
      <c r="B208" s="55" t="s">
        <v>175</v>
      </c>
      <c r="D208" s="44" t="s">
        <v>167</v>
      </c>
      <c r="F208" s="256">
        <v>2</v>
      </c>
      <c r="G208" s="258" t="s">
        <v>38</v>
      </c>
      <c r="H208" s="263"/>
      <c r="J208" s="261">
        <f>H208*F208</f>
        <v>0</v>
      </c>
    </row>
    <row r="209" spans="1:10" ht="39" customHeight="1" thickBot="1" x14ac:dyDescent="0.55000000000000004">
      <c r="A209" s="255">
        <v>9.1</v>
      </c>
      <c r="B209" s="56" t="s">
        <v>378</v>
      </c>
      <c r="D209" s="101" t="s">
        <v>100</v>
      </c>
      <c r="F209" s="257"/>
      <c r="G209" s="258" t="s">
        <v>38</v>
      </c>
      <c r="H209" s="264"/>
      <c r="J209" s="262">
        <f>H209*F209</f>
        <v>0</v>
      </c>
    </row>
    <row r="210" spans="1:10" ht="4.25" customHeight="1" thickBot="1" x14ac:dyDescent="0.4">
      <c r="A210" s="25"/>
      <c r="B210" s="72"/>
      <c r="D210" s="33"/>
      <c r="H210" s="207"/>
      <c r="J210" s="76"/>
    </row>
    <row r="211" spans="1:10" ht="18" customHeight="1" x14ac:dyDescent="0.35">
      <c r="A211" s="254">
        <v>9.1999999999999993</v>
      </c>
      <c r="B211" s="55" t="s">
        <v>177</v>
      </c>
      <c r="D211" s="44" t="s">
        <v>167</v>
      </c>
      <c r="F211" s="256">
        <v>5</v>
      </c>
      <c r="G211" s="258" t="s">
        <v>38</v>
      </c>
      <c r="H211" s="263"/>
      <c r="J211" s="261">
        <f>H211*F211</f>
        <v>0</v>
      </c>
    </row>
    <row r="212" spans="1:10" ht="18.899999999999999" customHeight="1" thickBot="1" x14ac:dyDescent="0.55000000000000004">
      <c r="A212" s="255">
        <v>9.1999999999999993</v>
      </c>
      <c r="B212" s="56" t="s">
        <v>178</v>
      </c>
      <c r="D212" s="101" t="s">
        <v>100</v>
      </c>
      <c r="F212" s="257"/>
      <c r="G212" s="258" t="s">
        <v>38</v>
      </c>
      <c r="H212" s="264"/>
      <c r="J212" s="262">
        <f>H212*F212</f>
        <v>0</v>
      </c>
    </row>
    <row r="213" spans="1:10" ht="4.25" customHeight="1" thickBot="1" x14ac:dyDescent="0.4">
      <c r="A213" s="25"/>
      <c r="B213" s="58"/>
      <c r="D213" s="33"/>
      <c r="H213"/>
    </row>
    <row r="214" spans="1:10" ht="18.75" customHeight="1" x14ac:dyDescent="0.35">
      <c r="A214" s="254">
        <v>9.3000000000000007</v>
      </c>
      <c r="B214" s="55" t="s">
        <v>179</v>
      </c>
      <c r="D214" s="44" t="s">
        <v>167</v>
      </c>
      <c r="F214" s="256">
        <v>1</v>
      </c>
      <c r="G214" s="258" t="s">
        <v>38</v>
      </c>
      <c r="H214" s="263"/>
      <c r="J214" s="261">
        <f>H214*F214</f>
        <v>0</v>
      </c>
    </row>
    <row r="215" spans="1:10" ht="18.899999999999999" customHeight="1" thickBot="1" x14ac:dyDescent="0.55000000000000004">
      <c r="A215" s="255">
        <v>9.3000000000000007</v>
      </c>
      <c r="B215" s="56" t="s">
        <v>379</v>
      </c>
      <c r="D215" s="101" t="s">
        <v>100</v>
      </c>
      <c r="F215" s="257"/>
      <c r="G215" s="258" t="s">
        <v>38</v>
      </c>
      <c r="H215" s="264"/>
      <c r="J215" s="262">
        <f>H215*F215</f>
        <v>0</v>
      </c>
    </row>
    <row r="216" spans="1:10" ht="4.25" customHeight="1" thickBot="1" x14ac:dyDescent="0.4">
      <c r="A216" s="25"/>
      <c r="B216" s="58"/>
      <c r="D216" s="33"/>
      <c r="H216"/>
    </row>
    <row r="217" spans="1:10" ht="16.5" customHeight="1" x14ac:dyDescent="0.35">
      <c r="A217" s="254">
        <v>9.4</v>
      </c>
      <c r="B217" s="55" t="s">
        <v>181</v>
      </c>
      <c r="D217" s="44" t="s">
        <v>167</v>
      </c>
      <c r="F217" s="256">
        <v>6</v>
      </c>
      <c r="G217" s="258" t="s">
        <v>38</v>
      </c>
      <c r="H217" s="263"/>
      <c r="J217" s="261">
        <f>H217*F217</f>
        <v>0</v>
      </c>
    </row>
    <row r="218" spans="1:10" ht="18.899999999999999" customHeight="1" thickBot="1" x14ac:dyDescent="0.55000000000000004">
      <c r="A218" s="255">
        <v>9.4</v>
      </c>
      <c r="B218" s="56" t="s">
        <v>182</v>
      </c>
      <c r="D218" s="101" t="s">
        <v>100</v>
      </c>
      <c r="F218" s="257"/>
      <c r="G218" s="258" t="s">
        <v>38</v>
      </c>
      <c r="H218" s="264"/>
      <c r="J218" s="262">
        <f>H218*F218</f>
        <v>0</v>
      </c>
    </row>
    <row r="219" spans="1:10" ht="4.25" customHeight="1" thickBot="1" x14ac:dyDescent="0.4">
      <c r="A219" s="25"/>
      <c r="B219" s="72"/>
      <c r="D219" s="33"/>
      <c r="H219" s="207"/>
      <c r="J219" s="76"/>
    </row>
    <row r="220" spans="1:10" ht="16.5" x14ac:dyDescent="0.35">
      <c r="A220" s="254">
        <v>9.5</v>
      </c>
      <c r="B220" s="55" t="s">
        <v>183</v>
      </c>
      <c r="D220" s="44" t="s">
        <v>167</v>
      </c>
      <c r="F220" s="256">
        <v>6</v>
      </c>
      <c r="G220" s="258" t="s">
        <v>38</v>
      </c>
      <c r="H220" s="263"/>
      <c r="J220" s="261">
        <f>H220*F220</f>
        <v>0</v>
      </c>
    </row>
    <row r="221" spans="1:10" ht="18.899999999999999" customHeight="1" thickBot="1" x14ac:dyDescent="0.55000000000000004">
      <c r="A221" s="255">
        <v>9.5</v>
      </c>
      <c r="B221" s="56" t="s">
        <v>184</v>
      </c>
      <c r="D221" s="101" t="s">
        <v>100</v>
      </c>
      <c r="F221" s="257"/>
      <c r="G221" s="258" t="s">
        <v>38</v>
      </c>
      <c r="H221" s="264"/>
      <c r="J221" s="262">
        <f>H221*F221</f>
        <v>0</v>
      </c>
    </row>
    <row r="222" spans="1:10" ht="4.25" customHeight="1" thickBot="1" x14ac:dyDescent="0.4">
      <c r="A222" s="102"/>
      <c r="B222" s="38"/>
      <c r="D222" s="33"/>
      <c r="H222"/>
    </row>
    <row r="223" spans="1:10" ht="16.5" customHeight="1" x14ac:dyDescent="0.35">
      <c r="A223" s="254">
        <v>9.6</v>
      </c>
      <c r="B223" s="55" t="s">
        <v>185</v>
      </c>
      <c r="D223" s="44" t="s">
        <v>167</v>
      </c>
      <c r="F223" s="256">
        <v>1</v>
      </c>
      <c r="G223" s="258" t="s">
        <v>38</v>
      </c>
      <c r="H223" s="263"/>
      <c r="J223" s="261">
        <f>H223*F223</f>
        <v>0</v>
      </c>
    </row>
    <row r="224" spans="1:10" ht="19" thickBot="1" x14ac:dyDescent="0.55000000000000004">
      <c r="A224" s="255">
        <v>9.6</v>
      </c>
      <c r="B224" s="56" t="s">
        <v>186</v>
      </c>
      <c r="D224" s="101" t="s">
        <v>100</v>
      </c>
      <c r="F224" s="257"/>
      <c r="G224" s="258" t="s">
        <v>38</v>
      </c>
      <c r="H224" s="264"/>
      <c r="J224" s="262">
        <f>H224*F224</f>
        <v>0</v>
      </c>
    </row>
    <row r="225" spans="1:10" ht="6.9" customHeight="1" thickBot="1" x14ac:dyDescent="0.4">
      <c r="A225" s="25"/>
      <c r="B225" s="34"/>
      <c r="D225" s="33"/>
    </row>
    <row r="226" spans="1:10" ht="18" customHeight="1" thickBot="1" x14ac:dyDescent="0.4">
      <c r="A226" s="25"/>
      <c r="B226" s="34"/>
      <c r="D226" s="33"/>
      <c r="F226" s="241" t="s">
        <v>187</v>
      </c>
      <c r="G226" s="242"/>
      <c r="H226" s="243"/>
      <c r="J226" s="52">
        <f>SUM(J208:J224)</f>
        <v>0</v>
      </c>
    </row>
    <row r="227" spans="1:10" ht="9.9" customHeight="1" thickBot="1" x14ac:dyDescent="0.4">
      <c r="A227" s="25"/>
      <c r="B227" s="34"/>
      <c r="D227" s="33"/>
      <c r="J227" s="53"/>
    </row>
    <row r="228" spans="1:10" ht="17.25" customHeight="1" thickBot="1" x14ac:dyDescent="0.55000000000000004">
      <c r="A228" s="86">
        <v>10</v>
      </c>
      <c r="B228" s="252" t="s">
        <v>188</v>
      </c>
      <c r="C228" s="252"/>
      <c r="D228" s="252"/>
      <c r="E228" s="252"/>
      <c r="F228" s="252"/>
      <c r="G228" s="252"/>
      <c r="H228" s="252"/>
      <c r="I228" s="252"/>
      <c r="J228" s="253"/>
    </row>
    <row r="229" spans="1:10" ht="2.25" customHeight="1" thickBot="1" x14ac:dyDescent="0.4">
      <c r="A229" s="25"/>
      <c r="B229" s="47"/>
      <c r="D229" s="33"/>
    </row>
    <row r="230" spans="1:10" ht="15.75" customHeight="1" x14ac:dyDescent="0.35">
      <c r="A230" s="254">
        <v>10.1</v>
      </c>
      <c r="B230" s="55" t="s">
        <v>189</v>
      </c>
      <c r="D230" s="44" t="s">
        <v>106</v>
      </c>
      <c r="F230" s="256">
        <f>9.9+3.2+4.7</f>
        <v>17.8</v>
      </c>
      <c r="G230" s="258" t="s">
        <v>38</v>
      </c>
      <c r="H230" s="263"/>
      <c r="J230" s="261">
        <f>H230*F230</f>
        <v>0</v>
      </c>
    </row>
    <row r="231" spans="1:10" ht="20.25" customHeight="1" thickBot="1" x14ac:dyDescent="0.55000000000000004">
      <c r="A231" s="255">
        <v>10.1</v>
      </c>
      <c r="B231" s="56" t="s">
        <v>190</v>
      </c>
      <c r="D231" s="101" t="s">
        <v>108</v>
      </c>
      <c r="F231" s="257"/>
      <c r="G231" s="258" t="s">
        <v>38</v>
      </c>
      <c r="H231" s="264"/>
      <c r="J231" s="262">
        <f>H231*F230</f>
        <v>0</v>
      </c>
    </row>
    <row r="232" spans="1:10" ht="4.25" customHeight="1" thickBot="1" x14ac:dyDescent="0.4">
      <c r="A232" s="25"/>
      <c r="B232" s="47"/>
      <c r="D232" s="33"/>
      <c r="H232" s="207"/>
      <c r="J232" s="76"/>
    </row>
    <row r="233" spans="1:10" ht="15.75" customHeight="1" x14ac:dyDescent="0.35">
      <c r="A233" s="254">
        <v>10.199999999999999</v>
      </c>
      <c r="B233" s="55" t="s">
        <v>191</v>
      </c>
      <c r="D233" s="44" t="s">
        <v>106</v>
      </c>
      <c r="F233" s="256">
        <v>6</v>
      </c>
      <c r="G233" s="258" t="s">
        <v>38</v>
      </c>
      <c r="H233" s="263"/>
      <c r="J233" s="261">
        <f>H233*F233</f>
        <v>0</v>
      </c>
    </row>
    <row r="234" spans="1:10" ht="20.25" customHeight="1" thickBot="1" x14ac:dyDescent="0.55000000000000004">
      <c r="A234" s="255">
        <v>10.1</v>
      </c>
      <c r="B234" s="56" t="s">
        <v>192</v>
      </c>
      <c r="D234" s="101" t="s">
        <v>108</v>
      </c>
      <c r="F234" s="257"/>
      <c r="G234" s="258" t="s">
        <v>38</v>
      </c>
      <c r="H234" s="264"/>
      <c r="J234" s="262">
        <f>H234*F233</f>
        <v>0</v>
      </c>
    </row>
    <row r="235" spans="1:10" ht="4.25" customHeight="1" thickBot="1" x14ac:dyDescent="0.4">
      <c r="A235" s="25"/>
      <c r="B235" s="47"/>
      <c r="D235" s="33"/>
      <c r="H235"/>
    </row>
    <row r="236" spans="1:10" ht="16.5" customHeight="1" x14ac:dyDescent="0.35">
      <c r="A236" s="254">
        <v>10.3</v>
      </c>
      <c r="B236" s="55" t="s">
        <v>380</v>
      </c>
      <c r="D236" s="44" t="s">
        <v>106</v>
      </c>
      <c r="F236" s="256">
        <v>3</v>
      </c>
      <c r="G236" s="258" t="s">
        <v>38</v>
      </c>
      <c r="H236" s="263"/>
      <c r="J236" s="261">
        <f>H236*F236</f>
        <v>0</v>
      </c>
    </row>
    <row r="237" spans="1:10" ht="17" thickBot="1" x14ac:dyDescent="0.4">
      <c r="A237" s="255">
        <v>10.199999999999999</v>
      </c>
      <c r="B237" s="103" t="s">
        <v>194</v>
      </c>
      <c r="D237" s="101" t="s">
        <v>108</v>
      </c>
      <c r="F237" s="257"/>
      <c r="G237" s="258" t="s">
        <v>38</v>
      </c>
      <c r="H237" s="264"/>
      <c r="J237" s="262">
        <f>H237*F236</f>
        <v>0</v>
      </c>
    </row>
    <row r="238" spans="1:10" ht="4.25" customHeight="1" thickBot="1" x14ac:dyDescent="0.55000000000000004">
      <c r="A238" s="25"/>
      <c r="B238" s="56"/>
      <c r="D238" s="33"/>
      <c r="H238"/>
    </row>
    <row r="239" spans="1:10" ht="16.5" customHeight="1" x14ac:dyDescent="0.35">
      <c r="A239" s="254">
        <v>10.4</v>
      </c>
      <c r="B239" s="55" t="s">
        <v>195</v>
      </c>
      <c r="D239" s="44" t="s">
        <v>106</v>
      </c>
      <c r="F239" s="256">
        <v>11.6</v>
      </c>
      <c r="G239" s="258" t="s">
        <v>38</v>
      </c>
      <c r="H239" s="263"/>
      <c r="J239" s="261">
        <f>H239*F239</f>
        <v>0</v>
      </c>
    </row>
    <row r="240" spans="1:10" ht="18" customHeight="1" thickBot="1" x14ac:dyDescent="0.4">
      <c r="A240" s="255">
        <v>10.199999999999999</v>
      </c>
      <c r="B240" s="103" t="s">
        <v>196</v>
      </c>
      <c r="D240" s="101" t="s">
        <v>108</v>
      </c>
      <c r="F240" s="257"/>
      <c r="G240" s="258" t="s">
        <v>38</v>
      </c>
      <c r="H240" s="264"/>
      <c r="J240" s="262">
        <f>H240*F239</f>
        <v>0</v>
      </c>
    </row>
    <row r="241" spans="1:10" ht="4.25" customHeight="1" thickBot="1" x14ac:dyDescent="0.4">
      <c r="A241" s="25"/>
      <c r="B241" s="47"/>
      <c r="D241" s="33"/>
      <c r="H241" s="207"/>
      <c r="J241" s="76"/>
    </row>
    <row r="242" spans="1:10" ht="16.5" customHeight="1" x14ac:dyDescent="0.35">
      <c r="A242" s="254">
        <v>10.5</v>
      </c>
      <c r="B242" s="55" t="s">
        <v>197</v>
      </c>
      <c r="D242" s="44" t="s">
        <v>167</v>
      </c>
      <c r="F242" s="256">
        <v>5</v>
      </c>
      <c r="G242" s="258" t="s">
        <v>38</v>
      </c>
      <c r="H242" s="263"/>
      <c r="J242" s="261">
        <f>H242*F242</f>
        <v>0</v>
      </c>
    </row>
    <row r="243" spans="1:10" ht="18" customHeight="1" thickBot="1" x14ac:dyDescent="0.4">
      <c r="A243" s="255">
        <v>10.199999999999999</v>
      </c>
      <c r="B243" s="103" t="s">
        <v>198</v>
      </c>
      <c r="D243" s="101" t="s">
        <v>100</v>
      </c>
      <c r="F243" s="257"/>
      <c r="G243" s="258" t="s">
        <v>38</v>
      </c>
      <c r="H243" s="264"/>
      <c r="J243" s="262">
        <f>H243*F242</f>
        <v>0</v>
      </c>
    </row>
    <row r="244" spans="1:10" ht="4.25" customHeight="1" thickBot="1" x14ac:dyDescent="0.4">
      <c r="A244" s="25"/>
      <c r="B244" s="47"/>
      <c r="D244" s="33"/>
      <c r="H244"/>
    </row>
    <row r="245" spans="1:10" ht="16.5" customHeight="1" x14ac:dyDescent="0.35">
      <c r="A245" s="254">
        <v>10.6</v>
      </c>
      <c r="B245" s="55" t="s">
        <v>199</v>
      </c>
      <c r="D245" s="44" t="s">
        <v>106</v>
      </c>
      <c r="F245" s="256">
        <v>18.3</v>
      </c>
      <c r="G245" s="258" t="s">
        <v>38</v>
      </c>
      <c r="H245" s="263"/>
      <c r="J245" s="261">
        <f>H245*F245</f>
        <v>0</v>
      </c>
    </row>
    <row r="246" spans="1:10" ht="18" thickBot="1" x14ac:dyDescent="0.5">
      <c r="A246" s="255">
        <v>10.199999999999999</v>
      </c>
      <c r="B246" s="103" t="s">
        <v>200</v>
      </c>
      <c r="D246" s="101" t="s">
        <v>108</v>
      </c>
      <c r="F246" s="257"/>
      <c r="G246" s="258" t="s">
        <v>38</v>
      </c>
      <c r="H246" s="264"/>
      <c r="J246" s="262">
        <f>H246*F245</f>
        <v>0</v>
      </c>
    </row>
    <row r="247" spans="1:10" ht="4.25" customHeight="1" thickBot="1" x14ac:dyDescent="0.4">
      <c r="A247" s="25"/>
      <c r="B247" s="47"/>
      <c r="D247" s="33"/>
      <c r="H247"/>
    </row>
    <row r="248" spans="1:10" s="76" customFormat="1" ht="18.899999999999999" customHeight="1" x14ac:dyDescent="0.35">
      <c r="A248" s="265">
        <v>10.7</v>
      </c>
      <c r="B248" s="55" t="s">
        <v>201</v>
      </c>
      <c r="D248" s="104" t="s">
        <v>202</v>
      </c>
      <c r="F248" s="267">
        <f>F230*0.7+F239+F245*0.2+F233*0.5+F236*0.2</f>
        <v>31.32</v>
      </c>
      <c r="G248" s="269" t="s">
        <v>38</v>
      </c>
      <c r="H248" s="263"/>
      <c r="J248" s="261">
        <f>H248*F248</f>
        <v>0</v>
      </c>
    </row>
    <row r="249" spans="1:10" s="76" customFormat="1" ht="18.899999999999999" customHeight="1" thickBot="1" x14ac:dyDescent="0.4">
      <c r="A249" s="266">
        <v>8.1</v>
      </c>
      <c r="B249" s="103" t="s">
        <v>203</v>
      </c>
      <c r="D249" s="105" t="s">
        <v>204</v>
      </c>
      <c r="F249" s="268"/>
      <c r="G249" s="269" t="s">
        <v>38</v>
      </c>
      <c r="H249" s="264"/>
      <c r="J249" s="262">
        <f>H249*F248</f>
        <v>0</v>
      </c>
    </row>
    <row r="250" spans="1:10" s="76" customFormat="1" ht="7.25" customHeight="1" thickBot="1" x14ac:dyDescent="0.5">
      <c r="A250" s="106"/>
      <c r="B250" s="107"/>
      <c r="D250" s="108"/>
      <c r="F250" s="80"/>
      <c r="G250" s="80"/>
      <c r="H250" s="109"/>
      <c r="J250" s="109"/>
    </row>
    <row r="251" spans="1:10" ht="18" customHeight="1" thickBot="1" x14ac:dyDescent="0.4">
      <c r="A251" s="25"/>
      <c r="B251" s="34"/>
      <c r="F251" s="241" t="s">
        <v>205</v>
      </c>
      <c r="G251" s="242"/>
      <c r="H251" s="243"/>
      <c r="J251" s="52">
        <f>SUM(J230:J249)</f>
        <v>0</v>
      </c>
    </row>
    <row r="252" spans="1:10" ht="9.9" customHeight="1" thickBot="1" x14ac:dyDescent="0.4">
      <c r="A252" s="25"/>
      <c r="B252" s="34"/>
      <c r="F252" s="29"/>
      <c r="G252" s="33"/>
      <c r="H252" s="33"/>
    </row>
    <row r="253" spans="1:10" ht="18" customHeight="1" thickBot="1" x14ac:dyDescent="0.4">
      <c r="A253" s="86">
        <v>11</v>
      </c>
      <c r="B253" s="252" t="s">
        <v>206</v>
      </c>
      <c r="C253" s="252"/>
      <c r="D253" s="252"/>
      <c r="E253" s="252"/>
      <c r="F253" s="252"/>
      <c r="G253" s="252"/>
      <c r="H253" s="252"/>
      <c r="I253" s="252"/>
      <c r="J253" s="253"/>
    </row>
    <row r="254" spans="1:10" ht="4.5" customHeight="1" x14ac:dyDescent="0.35">
      <c r="A254" s="25"/>
      <c r="B254" s="111"/>
      <c r="D254" s="33"/>
    </row>
    <row r="255" spans="1:10" ht="16.5" customHeight="1" x14ac:dyDescent="0.35">
      <c r="B255" s="25" t="s">
        <v>207</v>
      </c>
      <c r="D255" s="33"/>
    </row>
    <row r="256" spans="1:10" ht="20" customHeight="1" x14ac:dyDescent="0.35">
      <c r="B256" s="25" t="s">
        <v>208</v>
      </c>
      <c r="D256" s="33"/>
    </row>
    <row r="257" spans="1:10" ht="6.65" customHeight="1" thickBot="1" x14ac:dyDescent="0.4">
      <c r="A257" s="25"/>
      <c r="B257" s="111"/>
      <c r="D257" s="33"/>
    </row>
    <row r="258" spans="1:10" ht="18" customHeight="1" x14ac:dyDescent="0.35">
      <c r="A258" s="254">
        <v>11.1</v>
      </c>
      <c r="B258" s="112" t="s">
        <v>209</v>
      </c>
      <c r="D258" s="113" t="s">
        <v>37</v>
      </c>
      <c r="F258" s="256">
        <v>1</v>
      </c>
      <c r="G258" s="258" t="s">
        <v>38</v>
      </c>
      <c r="H258" s="259">
        <f>'El-works-#2-1'!F31</f>
        <v>0</v>
      </c>
      <c r="J258" s="261">
        <f>H258*F258</f>
        <v>0</v>
      </c>
    </row>
    <row r="259" spans="1:10" ht="18.75" customHeight="1" thickBot="1" x14ac:dyDescent="0.5">
      <c r="A259" s="255">
        <v>11.1</v>
      </c>
      <c r="B259" s="114" t="s">
        <v>210</v>
      </c>
      <c r="D259" s="115" t="s">
        <v>40</v>
      </c>
      <c r="F259" s="257">
        <v>1</v>
      </c>
      <c r="G259" s="258" t="s">
        <v>38</v>
      </c>
      <c r="H259" s="260"/>
      <c r="J259" s="262">
        <f>H259*F258</f>
        <v>0</v>
      </c>
    </row>
    <row r="260" spans="1:10" ht="5" customHeight="1" thickBot="1" x14ac:dyDescent="0.5">
      <c r="A260" s="42"/>
      <c r="B260" s="73"/>
      <c r="D260" s="116"/>
      <c r="F260" s="33"/>
      <c r="G260" s="33"/>
      <c r="H260" s="75"/>
      <c r="J260" s="75"/>
    </row>
    <row r="261" spans="1:10" ht="16.5" customHeight="1" thickBot="1" x14ac:dyDescent="0.4">
      <c r="A261" s="25"/>
      <c r="B261" s="34"/>
      <c r="D261" s="33"/>
      <c r="F261" s="241" t="s">
        <v>211</v>
      </c>
      <c r="G261" s="242"/>
      <c r="H261" s="243"/>
      <c r="J261" s="52">
        <f>J258</f>
        <v>0</v>
      </c>
    </row>
    <row r="262" spans="1:10" ht="9.9" customHeight="1" thickBot="1" x14ac:dyDescent="0.4">
      <c r="A262" s="25"/>
      <c r="B262" s="34"/>
      <c r="D262" s="33"/>
    </row>
    <row r="263" spans="1:10" ht="18.899999999999999" customHeight="1" thickBot="1" x14ac:dyDescent="0.4">
      <c r="A263" s="86">
        <v>12</v>
      </c>
      <c r="B263" s="252" t="s">
        <v>212</v>
      </c>
      <c r="C263" s="252"/>
      <c r="D263" s="252"/>
      <c r="E263" s="252"/>
      <c r="F263" s="252"/>
      <c r="G263" s="252"/>
      <c r="H263" s="252"/>
      <c r="I263" s="252"/>
      <c r="J263" s="253"/>
    </row>
    <row r="264" spans="1:10" ht="6.65" customHeight="1" thickBot="1" x14ac:dyDescent="0.4">
      <c r="A264" s="25"/>
      <c r="B264" s="34"/>
      <c r="D264" s="33"/>
    </row>
    <row r="265" spans="1:10" ht="18" customHeight="1" x14ac:dyDescent="0.35">
      <c r="A265" s="254">
        <v>12.1</v>
      </c>
      <c r="B265" s="112" t="s">
        <v>213</v>
      </c>
      <c r="D265" s="113" t="s">
        <v>37</v>
      </c>
      <c r="F265" s="256">
        <v>1</v>
      </c>
      <c r="G265" s="258" t="s">
        <v>38</v>
      </c>
      <c r="H265" s="259">
        <f>'Water Sanitation-#2-1'!F68</f>
        <v>0</v>
      </c>
      <c r="J265" s="261">
        <f>H265*F265</f>
        <v>0</v>
      </c>
    </row>
    <row r="266" spans="1:10" ht="18" customHeight="1" thickBot="1" x14ac:dyDescent="0.5">
      <c r="A266" s="255">
        <v>12.1</v>
      </c>
      <c r="B266" s="114" t="s">
        <v>214</v>
      </c>
      <c r="D266" s="115" t="s">
        <v>40</v>
      </c>
      <c r="F266" s="257">
        <v>1</v>
      </c>
      <c r="G266" s="258" t="s">
        <v>38</v>
      </c>
      <c r="H266" s="260"/>
      <c r="J266" s="262">
        <f>H266*F265</f>
        <v>0</v>
      </c>
    </row>
    <row r="267" spans="1:10" ht="7.25" customHeight="1" thickBot="1" x14ac:dyDescent="0.5">
      <c r="A267" s="42"/>
      <c r="B267" s="73"/>
      <c r="D267" s="116"/>
      <c r="F267" s="33"/>
      <c r="G267" s="33"/>
      <c r="H267" s="75"/>
      <c r="J267" s="75"/>
    </row>
    <row r="268" spans="1:10" ht="18" customHeight="1" thickBot="1" x14ac:dyDescent="0.4">
      <c r="A268" s="25"/>
      <c r="B268" s="34"/>
      <c r="D268" s="33"/>
      <c r="F268" s="241" t="s">
        <v>215</v>
      </c>
      <c r="G268" s="242"/>
      <c r="H268" s="243"/>
      <c r="J268" s="52">
        <f>J265</f>
        <v>0</v>
      </c>
    </row>
    <row r="269" spans="1:10" ht="18" customHeight="1" x14ac:dyDescent="0.35">
      <c r="A269" s="25"/>
      <c r="B269" s="34"/>
      <c r="F269" s="29"/>
      <c r="G269" s="33"/>
      <c r="H269" s="33"/>
    </row>
    <row r="270" spans="1:10" ht="18" customHeight="1" x14ac:dyDescent="0.35">
      <c r="A270" s="25"/>
      <c r="B270" s="34"/>
      <c r="F270" s="29"/>
      <c r="G270" s="33"/>
      <c r="H270" s="33"/>
    </row>
    <row r="271" spans="1:10" ht="18" customHeight="1" x14ac:dyDescent="0.35">
      <c r="A271" s="25"/>
      <c r="B271" s="34"/>
      <c r="F271" s="29"/>
      <c r="G271" s="33"/>
      <c r="H271" s="33"/>
    </row>
    <row r="272" spans="1:10" ht="18" customHeight="1" x14ac:dyDescent="0.35">
      <c r="A272" s="25"/>
      <c r="B272" s="34"/>
      <c r="F272" s="29"/>
      <c r="G272" s="33"/>
      <c r="H272" s="33"/>
    </row>
    <row r="273" spans="1:10" ht="18" customHeight="1" x14ac:dyDescent="0.35">
      <c r="A273" s="25"/>
      <c r="B273" s="34"/>
      <c r="F273" s="29"/>
      <c r="G273" s="33"/>
      <c r="H273" s="33"/>
    </row>
    <row r="274" spans="1:10" ht="18" customHeight="1" x14ac:dyDescent="0.35">
      <c r="A274" s="25"/>
      <c r="B274" s="34"/>
      <c r="F274" s="29"/>
      <c r="G274" s="33"/>
      <c r="H274" s="33"/>
    </row>
    <row r="275" spans="1:10" s="117" customFormat="1" ht="24.9" customHeight="1" x14ac:dyDescent="0.45">
      <c r="A275" s="25"/>
      <c r="B275" s="34"/>
      <c r="C275" s="3"/>
      <c r="D275" s="3"/>
      <c r="E275" s="3"/>
      <c r="F275" s="29"/>
      <c r="G275" s="33"/>
      <c r="H275" s="33"/>
      <c r="I275" s="3"/>
      <c r="J275" s="3"/>
    </row>
    <row r="276" spans="1:10" ht="17" thickBot="1" x14ac:dyDescent="0.4">
      <c r="A276" s="25"/>
      <c r="B276" s="34"/>
      <c r="F276" s="29"/>
      <c r="G276" s="33"/>
      <c r="H276" s="33"/>
    </row>
    <row r="277" spans="1:10" ht="32.15" customHeight="1" thickBot="1" x14ac:dyDescent="0.7">
      <c r="A277" s="244" t="s">
        <v>216</v>
      </c>
      <c r="B277" s="245"/>
      <c r="C277" s="245"/>
      <c r="D277" s="245"/>
      <c r="E277" s="245"/>
      <c r="F277" s="245"/>
      <c r="G277" s="245"/>
      <c r="H277" s="245"/>
      <c r="I277" s="245"/>
      <c r="J277" s="246"/>
    </row>
    <row r="278" spans="1:10" ht="9" customHeight="1" thickBot="1" x14ac:dyDescent="0.4">
      <c r="A278" s="118"/>
      <c r="B278" s="9"/>
    </row>
    <row r="279" spans="1:10" ht="32.15" customHeight="1" x14ac:dyDescent="0.45">
      <c r="A279" s="119">
        <v>1</v>
      </c>
      <c r="B279" s="247" t="s">
        <v>217</v>
      </c>
      <c r="C279" s="247"/>
      <c r="D279" s="248"/>
      <c r="F279" s="249" t="s">
        <v>218</v>
      </c>
      <c r="G279" s="250"/>
      <c r="H279" s="251"/>
      <c r="J279" s="120">
        <f>J40</f>
        <v>0</v>
      </c>
    </row>
    <row r="280" spans="1:10" ht="32.15" customHeight="1" x14ac:dyDescent="0.45">
      <c r="A280" s="121">
        <v>2</v>
      </c>
      <c r="B280" s="236" t="s">
        <v>219</v>
      </c>
      <c r="C280" s="236"/>
      <c r="D280" s="237"/>
      <c r="F280" s="238" t="s">
        <v>220</v>
      </c>
      <c r="G280" s="239"/>
      <c r="H280" s="240"/>
      <c r="J280" s="120">
        <f>J70</f>
        <v>0</v>
      </c>
    </row>
    <row r="281" spans="1:10" ht="32.15" customHeight="1" x14ac:dyDescent="0.45">
      <c r="A281" s="121">
        <v>3</v>
      </c>
      <c r="B281" s="236" t="s">
        <v>221</v>
      </c>
      <c r="C281" s="236"/>
      <c r="D281" s="237"/>
      <c r="F281" s="238" t="s">
        <v>222</v>
      </c>
      <c r="G281" s="239"/>
      <c r="H281" s="240"/>
      <c r="J281" s="120">
        <f>J85</f>
        <v>0</v>
      </c>
    </row>
    <row r="282" spans="1:10" ht="32.15" customHeight="1" x14ac:dyDescent="0.45">
      <c r="A282" s="121">
        <v>4</v>
      </c>
      <c r="B282" s="236" t="s">
        <v>223</v>
      </c>
      <c r="C282" s="236"/>
      <c r="D282" s="237"/>
      <c r="F282" s="238" t="s">
        <v>224</v>
      </c>
      <c r="G282" s="239"/>
      <c r="H282" s="240"/>
      <c r="J282" s="120">
        <f>J95</f>
        <v>0</v>
      </c>
    </row>
    <row r="283" spans="1:10" ht="32.15" customHeight="1" x14ac:dyDescent="0.45">
      <c r="A283" s="121">
        <v>5</v>
      </c>
      <c r="B283" s="236" t="s">
        <v>225</v>
      </c>
      <c r="C283" s="236"/>
      <c r="D283" s="237"/>
      <c r="F283" s="238" t="s">
        <v>226</v>
      </c>
      <c r="G283" s="239"/>
      <c r="H283" s="240"/>
      <c r="J283" s="120">
        <f>J129</f>
        <v>0</v>
      </c>
    </row>
    <row r="284" spans="1:10" ht="32.15" customHeight="1" x14ac:dyDescent="0.45">
      <c r="A284" s="121">
        <v>6</v>
      </c>
      <c r="B284" s="236" t="s">
        <v>227</v>
      </c>
      <c r="C284" s="236"/>
      <c r="D284" s="237"/>
      <c r="F284" s="238" t="s">
        <v>228</v>
      </c>
      <c r="G284" s="239"/>
      <c r="H284" s="240"/>
      <c r="J284" s="120">
        <f>J139</f>
        <v>0</v>
      </c>
    </row>
    <row r="285" spans="1:10" ht="32.15" customHeight="1" x14ac:dyDescent="0.45">
      <c r="A285" s="121">
        <v>7</v>
      </c>
      <c r="B285" s="236" t="s">
        <v>229</v>
      </c>
      <c r="C285" s="236"/>
      <c r="D285" s="237"/>
      <c r="F285" s="238" t="s">
        <v>230</v>
      </c>
      <c r="G285" s="239"/>
      <c r="H285" s="240"/>
      <c r="J285" s="120">
        <f>J161</f>
        <v>0</v>
      </c>
    </row>
    <row r="286" spans="1:10" ht="32.15" customHeight="1" x14ac:dyDescent="0.45">
      <c r="A286" s="121">
        <v>8</v>
      </c>
      <c r="B286" s="236" t="s">
        <v>231</v>
      </c>
      <c r="C286" s="236"/>
      <c r="D286" s="237"/>
      <c r="F286" s="238" t="s">
        <v>232</v>
      </c>
      <c r="G286" s="239"/>
      <c r="H286" s="240"/>
      <c r="J286" s="120">
        <f>J204</f>
        <v>0</v>
      </c>
    </row>
    <row r="287" spans="1:10" ht="32.15" customHeight="1" x14ac:dyDescent="0.45">
      <c r="A287" s="121">
        <v>9</v>
      </c>
      <c r="B287" s="236" t="s">
        <v>174</v>
      </c>
      <c r="C287" s="236"/>
      <c r="D287" s="237"/>
      <c r="F287" s="238" t="s">
        <v>233</v>
      </c>
      <c r="G287" s="239"/>
      <c r="H287" s="240"/>
      <c r="J287" s="120">
        <f>J226</f>
        <v>0</v>
      </c>
    </row>
    <row r="288" spans="1:10" ht="32.15" customHeight="1" x14ac:dyDescent="0.45">
      <c r="A288" s="121">
        <v>10</v>
      </c>
      <c r="B288" s="236" t="s">
        <v>234</v>
      </c>
      <c r="C288" s="236"/>
      <c r="D288" s="237"/>
      <c r="F288" s="238" t="s">
        <v>235</v>
      </c>
      <c r="G288" s="239"/>
      <c r="H288" s="240"/>
      <c r="J288" s="120">
        <f>J251</f>
        <v>0</v>
      </c>
    </row>
    <row r="289" spans="1:10" ht="22.5" x14ac:dyDescent="0.45">
      <c r="A289" s="121">
        <v>11</v>
      </c>
      <c r="B289" s="236" t="s">
        <v>236</v>
      </c>
      <c r="C289" s="236"/>
      <c r="D289" s="237"/>
      <c r="F289" s="238" t="s">
        <v>237</v>
      </c>
      <c r="G289" s="239"/>
      <c r="H289" s="240"/>
      <c r="J289" s="120">
        <f>J261</f>
        <v>0</v>
      </c>
    </row>
    <row r="290" spans="1:10" ht="23" thickBot="1" x14ac:dyDescent="0.5">
      <c r="A290" s="122">
        <v>12</v>
      </c>
      <c r="B290" s="222" t="s">
        <v>238</v>
      </c>
      <c r="C290" s="222"/>
      <c r="D290" s="223"/>
      <c r="F290" s="224" t="s">
        <v>239</v>
      </c>
      <c r="G290" s="225"/>
      <c r="H290" s="226"/>
      <c r="J290" s="120">
        <f>J268</f>
        <v>0</v>
      </c>
    </row>
    <row r="291" spans="1:10" ht="6.65" customHeight="1" thickBot="1" x14ac:dyDescent="0.4">
      <c r="J291" s="175"/>
    </row>
    <row r="292" spans="1:10" ht="37.5" customHeight="1" thickBot="1" x14ac:dyDescent="0.5">
      <c r="D292" s="227" t="s">
        <v>240</v>
      </c>
      <c r="E292" s="228"/>
      <c r="F292" s="228"/>
      <c r="G292" s="228"/>
      <c r="H292" s="229"/>
      <c r="J292" s="123">
        <f>ROUNDUP((J280+J281+J282+J283+J284+J285+J286+J287+J288+J289+J290+J279),2)</f>
        <v>0</v>
      </c>
    </row>
    <row r="293" spans="1:10" ht="6.65" customHeight="1" thickBot="1" x14ac:dyDescent="0.5">
      <c r="D293" s="124"/>
      <c r="E293" s="125"/>
      <c r="F293" s="125"/>
      <c r="G293" s="125"/>
      <c r="H293" s="126"/>
      <c r="J293" s="127"/>
    </row>
    <row r="294" spans="1:10" ht="67.75" customHeight="1" thickBot="1" x14ac:dyDescent="0.5">
      <c r="D294" s="230" t="s">
        <v>241</v>
      </c>
      <c r="E294" s="231"/>
      <c r="F294" s="232"/>
      <c r="G294" s="128"/>
      <c r="H294" s="129">
        <v>1.4999999999999999E-2</v>
      </c>
      <c r="J294" s="130">
        <f>J292*H294</f>
        <v>0</v>
      </c>
    </row>
    <row r="295" spans="1:10" ht="6.65" customHeight="1" thickBot="1" x14ac:dyDescent="0.5">
      <c r="D295" s="124"/>
      <c r="E295" s="125"/>
      <c r="F295" s="125"/>
      <c r="G295" s="125"/>
      <c r="H295" s="131"/>
      <c r="J295" s="176"/>
    </row>
    <row r="296" spans="1:10" ht="40.25" customHeight="1" thickBot="1" x14ac:dyDescent="0.6">
      <c r="D296" s="216" t="s">
        <v>242</v>
      </c>
      <c r="E296" s="217"/>
      <c r="F296" s="217"/>
      <c r="G296" s="217"/>
      <c r="H296" s="218"/>
      <c r="J296" s="130">
        <f>J294+J292</f>
        <v>0</v>
      </c>
    </row>
    <row r="297" spans="1:10" ht="6.65" customHeight="1" thickBot="1" x14ac:dyDescent="0.5">
      <c r="H297" s="133"/>
      <c r="J297" s="132"/>
    </row>
    <row r="298" spans="1:10" ht="40.25" customHeight="1" thickBot="1" x14ac:dyDescent="0.5">
      <c r="D298" s="233" t="s">
        <v>243</v>
      </c>
      <c r="E298" s="234"/>
      <c r="F298" s="235"/>
      <c r="G298" s="134"/>
      <c r="H298" s="129"/>
      <c r="I298" s="135"/>
      <c r="J298" s="130">
        <f>J292*H298</f>
        <v>0</v>
      </c>
    </row>
    <row r="299" spans="1:10" ht="6.65" customHeight="1" thickBot="1" x14ac:dyDescent="0.5">
      <c r="D299" s="136"/>
      <c r="E299" s="136"/>
      <c r="F299" s="136"/>
      <c r="G299" s="136"/>
      <c r="H299" s="131"/>
      <c r="I299" s="136"/>
      <c r="J299" s="176"/>
    </row>
    <row r="300" spans="1:10" ht="40.25" customHeight="1" thickBot="1" x14ac:dyDescent="0.6">
      <c r="D300" s="216" t="s">
        <v>242</v>
      </c>
      <c r="E300" s="217"/>
      <c r="F300" s="217"/>
      <c r="G300" s="217"/>
      <c r="H300" s="218"/>
      <c r="I300" s="136"/>
      <c r="J300" s="130">
        <f>J298+J292</f>
        <v>0</v>
      </c>
    </row>
    <row r="301" spans="1:10" ht="6.65" customHeight="1" thickBot="1" x14ac:dyDescent="0.5">
      <c r="J301" s="176"/>
    </row>
    <row r="302" spans="1:10" ht="40.25" customHeight="1" thickBot="1" x14ac:dyDescent="0.6">
      <c r="D302" s="219" t="s">
        <v>244</v>
      </c>
      <c r="E302" s="220"/>
      <c r="F302" s="221"/>
      <c r="G302" s="137"/>
      <c r="H302" s="129"/>
      <c r="I302" s="136"/>
      <c r="J302" s="130">
        <f>J300*H302</f>
        <v>0</v>
      </c>
    </row>
    <row r="303" spans="1:10" ht="6.65" customHeight="1" thickBot="1" x14ac:dyDescent="0.5">
      <c r="D303" s="136"/>
      <c r="E303" s="136"/>
      <c r="F303" s="136"/>
      <c r="G303" s="136"/>
      <c r="H303" s="136"/>
      <c r="I303" s="136"/>
      <c r="J303" s="176"/>
    </row>
    <row r="304" spans="1:10" ht="40.25" customHeight="1" thickBot="1" x14ac:dyDescent="0.6">
      <c r="D304" s="216" t="s">
        <v>245</v>
      </c>
      <c r="E304" s="217"/>
      <c r="F304" s="217"/>
      <c r="G304" s="217"/>
      <c r="H304" s="218"/>
      <c r="I304" s="136"/>
      <c r="J304" s="130">
        <f>J302+J300</f>
        <v>0</v>
      </c>
    </row>
    <row r="305" spans="2:10" ht="6.65" customHeight="1" thickBot="1" x14ac:dyDescent="0.45">
      <c r="J305" s="138"/>
    </row>
    <row r="306" spans="2:10" ht="37.25" customHeight="1" thickBot="1" x14ac:dyDescent="0.6">
      <c r="D306" s="216" t="s">
        <v>246</v>
      </c>
      <c r="E306" s="217"/>
      <c r="F306" s="217"/>
      <c r="G306" s="217"/>
      <c r="H306" s="218"/>
      <c r="I306" s="136"/>
      <c r="J306" s="130">
        <f>J304*0.18</f>
        <v>0</v>
      </c>
    </row>
    <row r="307" spans="2:10" ht="6.65" customHeight="1" thickBot="1" x14ac:dyDescent="0.45">
      <c r="J307" s="138"/>
    </row>
    <row r="308" spans="2:10" ht="37.75" customHeight="1" thickBot="1" x14ac:dyDescent="0.6">
      <c r="D308" s="216" t="s">
        <v>245</v>
      </c>
      <c r="E308" s="217"/>
      <c r="F308" s="217"/>
      <c r="G308" s="217"/>
      <c r="H308" s="218"/>
      <c r="I308" s="136"/>
      <c r="J308" s="130">
        <f>J306+J304</f>
        <v>0</v>
      </c>
    </row>
    <row r="316" spans="2:10" ht="18.75" customHeight="1" x14ac:dyDescent="0.35"/>
    <row r="317" spans="2:10" ht="20" x14ac:dyDescent="0.4">
      <c r="B317" s="140"/>
      <c r="D317" s="140"/>
    </row>
    <row r="318" spans="2:10" ht="21" customHeight="1" x14ac:dyDescent="0.35"/>
    <row r="320" spans="2:10" ht="21" customHeight="1" thickBot="1" x14ac:dyDescent="0.4"/>
    <row r="321" spans="2:2" ht="16.5" x14ac:dyDescent="0.35">
      <c r="B321" s="55"/>
    </row>
    <row r="322" spans="2:2" ht="21" customHeight="1" x14ac:dyDescent="0.35"/>
    <row r="324" spans="2:2" ht="21" customHeight="1" x14ac:dyDescent="0.35"/>
  </sheetData>
  <mergeCells count="375">
    <mergeCell ref="A2:J2"/>
    <mergeCell ref="A4:B4"/>
    <mergeCell ref="D4:J5"/>
    <mergeCell ref="A7:B7"/>
    <mergeCell ref="D7:J7"/>
    <mergeCell ref="A8:B8"/>
    <mergeCell ref="D8:J8"/>
    <mergeCell ref="F10:J10"/>
    <mergeCell ref="F11:J11"/>
    <mergeCell ref="B23:J23"/>
    <mergeCell ref="A25:A26"/>
    <mergeCell ref="F25:F26"/>
    <mergeCell ref="G25:G26"/>
    <mergeCell ref="H25:H26"/>
    <mergeCell ref="I25:I26"/>
    <mergeCell ref="J25:J26"/>
    <mergeCell ref="A28:A29"/>
    <mergeCell ref="F28:F29"/>
    <mergeCell ref="G28:G29"/>
    <mergeCell ref="H28:H29"/>
    <mergeCell ref="J28:J29"/>
    <mergeCell ref="A31:A32"/>
    <mergeCell ref="F31:F32"/>
    <mergeCell ref="G31:G32"/>
    <mergeCell ref="H31:H32"/>
    <mergeCell ref="J31:J32"/>
    <mergeCell ref="F40:H40"/>
    <mergeCell ref="B42:J42"/>
    <mergeCell ref="A44:B44"/>
    <mergeCell ref="A46:A47"/>
    <mergeCell ref="F46:F47"/>
    <mergeCell ref="G46:G47"/>
    <mergeCell ref="H46:H47"/>
    <mergeCell ref="J46:J47"/>
    <mergeCell ref="A34:A35"/>
    <mergeCell ref="F34:F35"/>
    <mergeCell ref="G34:G35"/>
    <mergeCell ref="H34:H35"/>
    <mergeCell ref="J34:J35"/>
    <mergeCell ref="A37:A38"/>
    <mergeCell ref="F37:F38"/>
    <mergeCell ref="G37:G38"/>
    <mergeCell ref="H37:H38"/>
    <mergeCell ref="J37:J38"/>
    <mergeCell ref="A49:A50"/>
    <mergeCell ref="F49:F50"/>
    <mergeCell ref="G49:G50"/>
    <mergeCell ref="H49:H50"/>
    <mergeCell ref="J49:J50"/>
    <mergeCell ref="A52:A53"/>
    <mergeCell ref="F52:F53"/>
    <mergeCell ref="G52:G53"/>
    <mergeCell ref="H52:H53"/>
    <mergeCell ref="J52:J53"/>
    <mergeCell ref="A55:A56"/>
    <mergeCell ref="F55:F56"/>
    <mergeCell ref="G55:G56"/>
    <mergeCell ref="H55:H56"/>
    <mergeCell ref="J55:J56"/>
    <mergeCell ref="A58:A59"/>
    <mergeCell ref="F58:F59"/>
    <mergeCell ref="G58:G59"/>
    <mergeCell ref="H58:H59"/>
    <mergeCell ref="J58:J59"/>
    <mergeCell ref="A67:A68"/>
    <mergeCell ref="F67:F68"/>
    <mergeCell ref="G67:G68"/>
    <mergeCell ref="H67:H68"/>
    <mergeCell ref="J67:J68"/>
    <mergeCell ref="F70:H70"/>
    <mergeCell ref="A61:A62"/>
    <mergeCell ref="F61:F62"/>
    <mergeCell ref="G61:G62"/>
    <mergeCell ref="H61:H62"/>
    <mergeCell ref="J61:J62"/>
    <mergeCell ref="A64:A65"/>
    <mergeCell ref="F64:F65"/>
    <mergeCell ref="G64:G65"/>
    <mergeCell ref="H64:H65"/>
    <mergeCell ref="J64:J65"/>
    <mergeCell ref="B72:J72"/>
    <mergeCell ref="A74:A75"/>
    <mergeCell ref="D76:D83"/>
    <mergeCell ref="F85:H85"/>
    <mergeCell ref="B87:J87"/>
    <mergeCell ref="A89:A90"/>
    <mergeCell ref="F89:F90"/>
    <mergeCell ref="G89:G90"/>
    <mergeCell ref="H89:H90"/>
    <mergeCell ref="J89:J90"/>
    <mergeCell ref="B97:J97"/>
    <mergeCell ref="A99:A100"/>
    <mergeCell ref="F99:F100"/>
    <mergeCell ref="G99:G100"/>
    <mergeCell ref="H99:H100"/>
    <mergeCell ref="J99:J100"/>
    <mergeCell ref="A92:A93"/>
    <mergeCell ref="F92:F93"/>
    <mergeCell ref="G92:G93"/>
    <mergeCell ref="H92:H93"/>
    <mergeCell ref="J92:J93"/>
    <mergeCell ref="F95:H95"/>
    <mergeCell ref="A102:A103"/>
    <mergeCell ref="F102:F103"/>
    <mergeCell ref="G102:G103"/>
    <mergeCell ref="H102:H103"/>
    <mergeCell ref="J102:J103"/>
    <mergeCell ref="A105:A106"/>
    <mergeCell ref="F105:F106"/>
    <mergeCell ref="G105:G106"/>
    <mergeCell ref="H105:H106"/>
    <mergeCell ref="J105:J106"/>
    <mergeCell ref="A108:A109"/>
    <mergeCell ref="F108:F109"/>
    <mergeCell ref="G108:G109"/>
    <mergeCell ref="H108:H109"/>
    <mergeCell ref="J108:J109"/>
    <mergeCell ref="A111:A112"/>
    <mergeCell ref="F111:F112"/>
    <mergeCell ref="G111:G112"/>
    <mergeCell ref="H111:H112"/>
    <mergeCell ref="J111:J112"/>
    <mergeCell ref="A114:A115"/>
    <mergeCell ref="F114:F115"/>
    <mergeCell ref="G114:G115"/>
    <mergeCell ref="H114:H115"/>
    <mergeCell ref="J114:J115"/>
    <mergeCell ref="A117:A118"/>
    <mergeCell ref="F117:F118"/>
    <mergeCell ref="G117:G118"/>
    <mergeCell ref="H117:H118"/>
    <mergeCell ref="J117:J118"/>
    <mergeCell ref="A126:A127"/>
    <mergeCell ref="F126:F127"/>
    <mergeCell ref="G126:G127"/>
    <mergeCell ref="H126:H127"/>
    <mergeCell ref="J126:J127"/>
    <mergeCell ref="F129:H129"/>
    <mergeCell ref="A120:A121"/>
    <mergeCell ref="F120:F121"/>
    <mergeCell ref="G120:G121"/>
    <mergeCell ref="H120:H121"/>
    <mergeCell ref="J120:J121"/>
    <mergeCell ref="A123:A124"/>
    <mergeCell ref="F123:F124"/>
    <mergeCell ref="G123:G124"/>
    <mergeCell ref="H123:H124"/>
    <mergeCell ref="J123:J124"/>
    <mergeCell ref="A136:A137"/>
    <mergeCell ref="F136:F137"/>
    <mergeCell ref="G136:G137"/>
    <mergeCell ref="H136:H137"/>
    <mergeCell ref="J136:J137"/>
    <mergeCell ref="F139:H139"/>
    <mergeCell ref="B131:J131"/>
    <mergeCell ref="A133:A134"/>
    <mergeCell ref="F133:F134"/>
    <mergeCell ref="G133:G134"/>
    <mergeCell ref="H133:H134"/>
    <mergeCell ref="J133:J134"/>
    <mergeCell ref="A143:A144"/>
    <mergeCell ref="F143:F144"/>
    <mergeCell ref="G143:G144"/>
    <mergeCell ref="H143:H144"/>
    <mergeCell ref="J143:J144"/>
    <mergeCell ref="A146:A147"/>
    <mergeCell ref="F146:F147"/>
    <mergeCell ref="G146:G147"/>
    <mergeCell ref="H146:H147"/>
    <mergeCell ref="J146:J147"/>
    <mergeCell ref="A149:A150"/>
    <mergeCell ref="F149:F150"/>
    <mergeCell ref="G149:G150"/>
    <mergeCell ref="H149:H150"/>
    <mergeCell ref="J149:J150"/>
    <mergeCell ref="A152:A153"/>
    <mergeCell ref="F152:F153"/>
    <mergeCell ref="G152:G153"/>
    <mergeCell ref="H152:H153"/>
    <mergeCell ref="J152:J153"/>
    <mergeCell ref="F161:H161"/>
    <mergeCell ref="B163:J163"/>
    <mergeCell ref="A165:A166"/>
    <mergeCell ref="F165:F166"/>
    <mergeCell ref="G165:G166"/>
    <mergeCell ref="H165:H166"/>
    <mergeCell ref="J165:J166"/>
    <mergeCell ref="A155:A156"/>
    <mergeCell ref="F155:F156"/>
    <mergeCell ref="G155:G156"/>
    <mergeCell ref="H155:H156"/>
    <mergeCell ref="J155:J156"/>
    <mergeCell ref="A158:A159"/>
    <mergeCell ref="F158:F159"/>
    <mergeCell ref="G158:G159"/>
    <mergeCell ref="H158:H159"/>
    <mergeCell ref="J158:J159"/>
    <mergeCell ref="A168:A169"/>
    <mergeCell ref="F168:F169"/>
    <mergeCell ref="G168:G169"/>
    <mergeCell ref="H168:H169"/>
    <mergeCell ref="J168:J169"/>
    <mergeCell ref="A171:A172"/>
    <mergeCell ref="F171:F172"/>
    <mergeCell ref="G171:G172"/>
    <mergeCell ref="H171:H172"/>
    <mergeCell ref="J171:J172"/>
    <mergeCell ref="A174:A175"/>
    <mergeCell ref="F174:F175"/>
    <mergeCell ref="G174:G175"/>
    <mergeCell ref="H174:H175"/>
    <mergeCell ref="J174:J175"/>
    <mergeCell ref="A177:A178"/>
    <mergeCell ref="F177:F178"/>
    <mergeCell ref="G177:G178"/>
    <mergeCell ref="H177:H178"/>
    <mergeCell ref="J177:J178"/>
    <mergeCell ref="A180:A181"/>
    <mergeCell ref="F180:F181"/>
    <mergeCell ref="G180:G181"/>
    <mergeCell ref="H180:H181"/>
    <mergeCell ref="J180:J181"/>
    <mergeCell ref="A183:A184"/>
    <mergeCell ref="F183:F184"/>
    <mergeCell ref="G183:G184"/>
    <mergeCell ref="H183:H184"/>
    <mergeCell ref="J183:J184"/>
    <mergeCell ref="A186:A187"/>
    <mergeCell ref="F186:F187"/>
    <mergeCell ref="G186:G187"/>
    <mergeCell ref="H186:H187"/>
    <mergeCell ref="J186:J187"/>
    <mergeCell ref="A189:A190"/>
    <mergeCell ref="F189:F190"/>
    <mergeCell ref="G189:G190"/>
    <mergeCell ref="H189:H190"/>
    <mergeCell ref="J189:J190"/>
    <mergeCell ref="A192:A193"/>
    <mergeCell ref="F192:F193"/>
    <mergeCell ref="G192:G193"/>
    <mergeCell ref="H192:H193"/>
    <mergeCell ref="J192:J193"/>
    <mergeCell ref="A195:A196"/>
    <mergeCell ref="F195:F196"/>
    <mergeCell ref="G195:G196"/>
    <mergeCell ref="H195:H196"/>
    <mergeCell ref="J195:J196"/>
    <mergeCell ref="F204:H204"/>
    <mergeCell ref="B206:J206"/>
    <mergeCell ref="A208:A209"/>
    <mergeCell ref="F208:F209"/>
    <mergeCell ref="G208:G209"/>
    <mergeCell ref="H208:H209"/>
    <mergeCell ref="J208:J209"/>
    <mergeCell ref="A198:A199"/>
    <mergeCell ref="F198:F199"/>
    <mergeCell ref="G198:G199"/>
    <mergeCell ref="H198:H199"/>
    <mergeCell ref="J198:J199"/>
    <mergeCell ref="A201:A202"/>
    <mergeCell ref="F201:F202"/>
    <mergeCell ref="G201:G202"/>
    <mergeCell ref="H201:H202"/>
    <mergeCell ref="J201:J202"/>
    <mergeCell ref="A211:A212"/>
    <mergeCell ref="F211:F212"/>
    <mergeCell ref="G211:G212"/>
    <mergeCell ref="H211:H212"/>
    <mergeCell ref="J211:J212"/>
    <mergeCell ref="A214:A215"/>
    <mergeCell ref="F214:F215"/>
    <mergeCell ref="G214:G215"/>
    <mergeCell ref="H214:H215"/>
    <mergeCell ref="J214:J215"/>
    <mergeCell ref="A217:A218"/>
    <mergeCell ref="F217:F218"/>
    <mergeCell ref="G217:G218"/>
    <mergeCell ref="H217:H218"/>
    <mergeCell ref="J217:J218"/>
    <mergeCell ref="A220:A221"/>
    <mergeCell ref="F220:F221"/>
    <mergeCell ref="G220:G221"/>
    <mergeCell ref="H220:H221"/>
    <mergeCell ref="J220:J221"/>
    <mergeCell ref="B228:J228"/>
    <mergeCell ref="A230:A231"/>
    <mergeCell ref="F230:F231"/>
    <mergeCell ref="G230:G231"/>
    <mergeCell ref="H230:H231"/>
    <mergeCell ref="J230:J231"/>
    <mergeCell ref="A223:A224"/>
    <mergeCell ref="F223:F224"/>
    <mergeCell ref="G223:G224"/>
    <mergeCell ref="H223:H224"/>
    <mergeCell ref="J223:J224"/>
    <mergeCell ref="F226:H226"/>
    <mergeCell ref="A233:A234"/>
    <mergeCell ref="F233:F234"/>
    <mergeCell ref="G233:G234"/>
    <mergeCell ref="H233:H234"/>
    <mergeCell ref="J233:J234"/>
    <mergeCell ref="A236:A237"/>
    <mergeCell ref="F236:F237"/>
    <mergeCell ref="G236:G237"/>
    <mergeCell ref="H236:H237"/>
    <mergeCell ref="J236:J237"/>
    <mergeCell ref="A239:A240"/>
    <mergeCell ref="F239:F240"/>
    <mergeCell ref="G239:G240"/>
    <mergeCell ref="H239:H240"/>
    <mergeCell ref="J239:J240"/>
    <mergeCell ref="A242:A243"/>
    <mergeCell ref="F242:F243"/>
    <mergeCell ref="G242:G243"/>
    <mergeCell ref="H242:H243"/>
    <mergeCell ref="J242:J243"/>
    <mergeCell ref="A245:A246"/>
    <mergeCell ref="F245:F246"/>
    <mergeCell ref="G245:G246"/>
    <mergeCell ref="H245:H246"/>
    <mergeCell ref="J245:J246"/>
    <mergeCell ref="A248:A249"/>
    <mergeCell ref="F248:F249"/>
    <mergeCell ref="G248:G249"/>
    <mergeCell ref="H248:H249"/>
    <mergeCell ref="J248:J249"/>
    <mergeCell ref="F261:H261"/>
    <mergeCell ref="B263:J263"/>
    <mergeCell ref="A265:A266"/>
    <mergeCell ref="F265:F266"/>
    <mergeCell ref="G265:G266"/>
    <mergeCell ref="H265:H266"/>
    <mergeCell ref="J265:J266"/>
    <mergeCell ref="F251:H251"/>
    <mergeCell ref="B253:J253"/>
    <mergeCell ref="A258:A259"/>
    <mergeCell ref="F258:F259"/>
    <mergeCell ref="G258:G259"/>
    <mergeCell ref="H258:H259"/>
    <mergeCell ref="J258:J259"/>
    <mergeCell ref="B281:D281"/>
    <mergeCell ref="F281:H281"/>
    <mergeCell ref="B282:D282"/>
    <mergeCell ref="F282:H282"/>
    <mergeCell ref="B283:D283"/>
    <mergeCell ref="F283:H283"/>
    <mergeCell ref="F268:H268"/>
    <mergeCell ref="A277:J277"/>
    <mergeCell ref="B279:D279"/>
    <mergeCell ref="F279:H279"/>
    <mergeCell ref="B280:D280"/>
    <mergeCell ref="F280:H280"/>
    <mergeCell ref="B287:D287"/>
    <mergeCell ref="F287:H287"/>
    <mergeCell ref="B288:D288"/>
    <mergeCell ref="F288:H288"/>
    <mergeCell ref="B289:D289"/>
    <mergeCell ref="F289:H289"/>
    <mergeCell ref="B284:D284"/>
    <mergeCell ref="F284:H284"/>
    <mergeCell ref="B285:D285"/>
    <mergeCell ref="F285:H285"/>
    <mergeCell ref="B286:D286"/>
    <mergeCell ref="F286:H286"/>
    <mergeCell ref="D300:H300"/>
    <mergeCell ref="D302:F302"/>
    <mergeCell ref="D304:H304"/>
    <mergeCell ref="D306:H306"/>
    <mergeCell ref="D308:H308"/>
    <mergeCell ref="B290:D290"/>
    <mergeCell ref="F290:H290"/>
    <mergeCell ref="D292:H292"/>
    <mergeCell ref="D294:F294"/>
    <mergeCell ref="D296:H296"/>
    <mergeCell ref="D298:F298"/>
  </mergeCells>
  <pageMargins left="0.25" right="0.25" top="0.75" bottom="0.75" header="0.3" footer="0.3"/>
  <pageSetup paperSize="9" scale="51"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69E5E-C31A-4619-9C2A-EFA2F0F2B599}">
  <sheetPr>
    <tabColor rgb="FF00B0F0"/>
  </sheetPr>
  <dimension ref="A1:F40"/>
  <sheetViews>
    <sheetView topLeftCell="A28" zoomScaleNormal="100" workbookViewId="0">
      <selection activeCell="C43" sqref="C43"/>
    </sheetView>
  </sheetViews>
  <sheetFormatPr defaultColWidth="9.08984375" defaultRowHeight="12.5" x14ac:dyDescent="0.25"/>
  <cols>
    <col min="1" max="1" width="5.08984375" style="156" customWidth="1"/>
    <col min="2" max="2" width="72.08984375" style="155" customWidth="1"/>
    <col min="3" max="3" width="11" style="156" bestFit="1" customWidth="1"/>
    <col min="4" max="4" width="13.6328125" style="141" customWidth="1"/>
    <col min="5" max="5" width="14.08984375" style="141" bestFit="1" customWidth="1"/>
    <col min="6" max="6" width="15" style="141" bestFit="1" customWidth="1"/>
    <col min="7" max="256" width="9.08984375" style="141"/>
    <col min="257" max="257" width="5.08984375" style="141" customWidth="1"/>
    <col min="258" max="258" width="72.08984375" style="141" customWidth="1"/>
    <col min="259" max="259" width="11" style="141" bestFit="1" customWidth="1"/>
    <col min="260" max="260" width="13.6328125" style="141" customWidth="1"/>
    <col min="261" max="261" width="14.08984375" style="141" bestFit="1" customWidth="1"/>
    <col min="262" max="262" width="15" style="141" bestFit="1" customWidth="1"/>
    <col min="263" max="512" width="9.08984375" style="141"/>
    <col min="513" max="513" width="5.08984375" style="141" customWidth="1"/>
    <col min="514" max="514" width="72.08984375" style="141" customWidth="1"/>
    <col min="515" max="515" width="11" style="141" bestFit="1" customWidth="1"/>
    <col min="516" max="516" width="13.6328125" style="141" customWidth="1"/>
    <col min="517" max="517" width="14.08984375" style="141" bestFit="1" customWidth="1"/>
    <col min="518" max="518" width="15" style="141" bestFit="1" customWidth="1"/>
    <col min="519" max="768" width="9.08984375" style="141"/>
    <col min="769" max="769" width="5.08984375" style="141" customWidth="1"/>
    <col min="770" max="770" width="72.08984375" style="141" customWidth="1"/>
    <col min="771" max="771" width="11" style="141" bestFit="1" customWidth="1"/>
    <col min="772" max="772" width="13.6328125" style="141" customWidth="1"/>
    <col min="773" max="773" width="14.08984375" style="141" bestFit="1" customWidth="1"/>
    <col min="774" max="774" width="15" style="141" bestFit="1" customWidth="1"/>
    <col min="775" max="1024" width="9.08984375" style="141"/>
    <col min="1025" max="1025" width="5.08984375" style="141" customWidth="1"/>
    <col min="1026" max="1026" width="72.08984375" style="141" customWidth="1"/>
    <col min="1027" max="1027" width="11" style="141" bestFit="1" customWidth="1"/>
    <col min="1028" max="1028" width="13.6328125" style="141" customWidth="1"/>
    <col min="1029" max="1029" width="14.08984375" style="141" bestFit="1" customWidth="1"/>
    <col min="1030" max="1030" width="15" style="141" bestFit="1" customWidth="1"/>
    <col min="1031" max="1280" width="9.08984375" style="141"/>
    <col min="1281" max="1281" width="5.08984375" style="141" customWidth="1"/>
    <col min="1282" max="1282" width="72.08984375" style="141" customWidth="1"/>
    <col min="1283" max="1283" width="11" style="141" bestFit="1" customWidth="1"/>
    <col min="1284" max="1284" width="13.6328125" style="141" customWidth="1"/>
    <col min="1285" max="1285" width="14.08984375" style="141" bestFit="1" customWidth="1"/>
    <col min="1286" max="1286" width="15" style="141" bestFit="1" customWidth="1"/>
    <col min="1287" max="1536" width="9.08984375" style="141"/>
    <col min="1537" max="1537" width="5.08984375" style="141" customWidth="1"/>
    <col min="1538" max="1538" width="72.08984375" style="141" customWidth="1"/>
    <col min="1539" max="1539" width="11" style="141" bestFit="1" customWidth="1"/>
    <col min="1540" max="1540" width="13.6328125" style="141" customWidth="1"/>
    <col min="1541" max="1541" width="14.08984375" style="141" bestFit="1" customWidth="1"/>
    <col min="1542" max="1542" width="15" style="141" bestFit="1" customWidth="1"/>
    <col min="1543" max="1792" width="9.08984375" style="141"/>
    <col min="1793" max="1793" width="5.08984375" style="141" customWidth="1"/>
    <col min="1794" max="1794" width="72.08984375" style="141" customWidth="1"/>
    <col min="1795" max="1795" width="11" style="141" bestFit="1" customWidth="1"/>
    <col min="1796" max="1796" width="13.6328125" style="141" customWidth="1"/>
    <col min="1797" max="1797" width="14.08984375" style="141" bestFit="1" customWidth="1"/>
    <col min="1798" max="1798" width="15" style="141" bestFit="1" customWidth="1"/>
    <col min="1799" max="2048" width="9.08984375" style="141"/>
    <col min="2049" max="2049" width="5.08984375" style="141" customWidth="1"/>
    <col min="2050" max="2050" width="72.08984375" style="141" customWidth="1"/>
    <col min="2051" max="2051" width="11" style="141" bestFit="1" customWidth="1"/>
    <col min="2052" max="2052" width="13.6328125" style="141" customWidth="1"/>
    <col min="2053" max="2053" width="14.08984375" style="141" bestFit="1" customWidth="1"/>
    <col min="2054" max="2054" width="15" style="141" bestFit="1" customWidth="1"/>
    <col min="2055" max="2304" width="9.08984375" style="141"/>
    <col min="2305" max="2305" width="5.08984375" style="141" customWidth="1"/>
    <col min="2306" max="2306" width="72.08984375" style="141" customWidth="1"/>
    <col min="2307" max="2307" width="11" style="141" bestFit="1" customWidth="1"/>
    <col min="2308" max="2308" width="13.6328125" style="141" customWidth="1"/>
    <col min="2309" max="2309" width="14.08984375" style="141" bestFit="1" customWidth="1"/>
    <col min="2310" max="2310" width="15" style="141" bestFit="1" customWidth="1"/>
    <col min="2311" max="2560" width="9.08984375" style="141"/>
    <col min="2561" max="2561" width="5.08984375" style="141" customWidth="1"/>
    <col min="2562" max="2562" width="72.08984375" style="141" customWidth="1"/>
    <col min="2563" max="2563" width="11" style="141" bestFit="1" customWidth="1"/>
    <col min="2564" max="2564" width="13.6328125" style="141" customWidth="1"/>
    <col min="2565" max="2565" width="14.08984375" style="141" bestFit="1" customWidth="1"/>
    <col min="2566" max="2566" width="15" style="141" bestFit="1" customWidth="1"/>
    <col min="2567" max="2816" width="9.08984375" style="141"/>
    <col min="2817" max="2817" width="5.08984375" style="141" customWidth="1"/>
    <col min="2818" max="2818" width="72.08984375" style="141" customWidth="1"/>
    <col min="2819" max="2819" width="11" style="141" bestFit="1" customWidth="1"/>
    <col min="2820" max="2820" width="13.6328125" style="141" customWidth="1"/>
    <col min="2821" max="2821" width="14.08984375" style="141" bestFit="1" customWidth="1"/>
    <col min="2822" max="2822" width="15" style="141" bestFit="1" customWidth="1"/>
    <col min="2823" max="3072" width="9.08984375" style="141"/>
    <col min="3073" max="3073" width="5.08984375" style="141" customWidth="1"/>
    <col min="3074" max="3074" width="72.08984375" style="141" customWidth="1"/>
    <col min="3075" max="3075" width="11" style="141" bestFit="1" customWidth="1"/>
    <col min="3076" max="3076" width="13.6328125" style="141" customWidth="1"/>
    <col min="3077" max="3077" width="14.08984375" style="141" bestFit="1" customWidth="1"/>
    <col min="3078" max="3078" width="15" style="141" bestFit="1" customWidth="1"/>
    <col min="3079" max="3328" width="9.08984375" style="141"/>
    <col min="3329" max="3329" width="5.08984375" style="141" customWidth="1"/>
    <col min="3330" max="3330" width="72.08984375" style="141" customWidth="1"/>
    <col min="3331" max="3331" width="11" style="141" bestFit="1" customWidth="1"/>
    <col min="3332" max="3332" width="13.6328125" style="141" customWidth="1"/>
    <col min="3333" max="3333" width="14.08984375" style="141" bestFit="1" customWidth="1"/>
    <col min="3334" max="3334" width="15" style="141" bestFit="1" customWidth="1"/>
    <col min="3335" max="3584" width="9.08984375" style="141"/>
    <col min="3585" max="3585" width="5.08984375" style="141" customWidth="1"/>
    <col min="3586" max="3586" width="72.08984375" style="141" customWidth="1"/>
    <col min="3587" max="3587" width="11" style="141" bestFit="1" customWidth="1"/>
    <col min="3588" max="3588" width="13.6328125" style="141" customWidth="1"/>
    <col min="3589" max="3589" width="14.08984375" style="141" bestFit="1" customWidth="1"/>
    <col min="3590" max="3590" width="15" style="141" bestFit="1" customWidth="1"/>
    <col min="3591" max="3840" width="9.08984375" style="141"/>
    <col min="3841" max="3841" width="5.08984375" style="141" customWidth="1"/>
    <col min="3842" max="3842" width="72.08984375" style="141" customWidth="1"/>
    <col min="3843" max="3843" width="11" style="141" bestFit="1" customWidth="1"/>
    <col min="3844" max="3844" width="13.6328125" style="141" customWidth="1"/>
    <col min="3845" max="3845" width="14.08984375" style="141" bestFit="1" customWidth="1"/>
    <col min="3846" max="3846" width="15" style="141" bestFit="1" customWidth="1"/>
    <col min="3847" max="4096" width="9.08984375" style="141"/>
    <col min="4097" max="4097" width="5.08984375" style="141" customWidth="1"/>
    <col min="4098" max="4098" width="72.08984375" style="141" customWidth="1"/>
    <col min="4099" max="4099" width="11" style="141" bestFit="1" customWidth="1"/>
    <col min="4100" max="4100" width="13.6328125" style="141" customWidth="1"/>
    <col min="4101" max="4101" width="14.08984375" style="141" bestFit="1" customWidth="1"/>
    <col min="4102" max="4102" width="15" style="141" bestFit="1" customWidth="1"/>
    <col min="4103" max="4352" width="9.08984375" style="141"/>
    <col min="4353" max="4353" width="5.08984375" style="141" customWidth="1"/>
    <col min="4354" max="4354" width="72.08984375" style="141" customWidth="1"/>
    <col min="4355" max="4355" width="11" style="141" bestFit="1" customWidth="1"/>
    <col min="4356" max="4356" width="13.6328125" style="141" customWidth="1"/>
    <col min="4357" max="4357" width="14.08984375" style="141" bestFit="1" customWidth="1"/>
    <col min="4358" max="4358" width="15" style="141" bestFit="1" customWidth="1"/>
    <col min="4359" max="4608" width="9.08984375" style="141"/>
    <col min="4609" max="4609" width="5.08984375" style="141" customWidth="1"/>
    <col min="4610" max="4610" width="72.08984375" style="141" customWidth="1"/>
    <col min="4611" max="4611" width="11" style="141" bestFit="1" customWidth="1"/>
    <col min="4612" max="4612" width="13.6328125" style="141" customWidth="1"/>
    <col min="4613" max="4613" width="14.08984375" style="141" bestFit="1" customWidth="1"/>
    <col min="4614" max="4614" width="15" style="141" bestFit="1" customWidth="1"/>
    <col min="4615" max="4864" width="9.08984375" style="141"/>
    <col min="4865" max="4865" width="5.08984375" style="141" customWidth="1"/>
    <col min="4866" max="4866" width="72.08984375" style="141" customWidth="1"/>
    <col min="4867" max="4867" width="11" style="141" bestFit="1" customWidth="1"/>
    <col min="4868" max="4868" width="13.6328125" style="141" customWidth="1"/>
    <col min="4869" max="4869" width="14.08984375" style="141" bestFit="1" customWidth="1"/>
    <col min="4870" max="4870" width="15" style="141" bestFit="1" customWidth="1"/>
    <col min="4871" max="5120" width="9.08984375" style="141"/>
    <col min="5121" max="5121" width="5.08984375" style="141" customWidth="1"/>
    <col min="5122" max="5122" width="72.08984375" style="141" customWidth="1"/>
    <col min="5123" max="5123" width="11" style="141" bestFit="1" customWidth="1"/>
    <col min="5124" max="5124" width="13.6328125" style="141" customWidth="1"/>
    <col min="5125" max="5125" width="14.08984375" style="141" bestFit="1" customWidth="1"/>
    <col min="5126" max="5126" width="15" style="141" bestFit="1" customWidth="1"/>
    <col min="5127" max="5376" width="9.08984375" style="141"/>
    <col min="5377" max="5377" width="5.08984375" style="141" customWidth="1"/>
    <col min="5378" max="5378" width="72.08984375" style="141" customWidth="1"/>
    <col min="5379" max="5379" width="11" style="141" bestFit="1" customWidth="1"/>
    <col min="5380" max="5380" width="13.6328125" style="141" customWidth="1"/>
    <col min="5381" max="5381" width="14.08984375" style="141" bestFit="1" customWidth="1"/>
    <col min="5382" max="5382" width="15" style="141" bestFit="1" customWidth="1"/>
    <col min="5383" max="5632" width="9.08984375" style="141"/>
    <col min="5633" max="5633" width="5.08984375" style="141" customWidth="1"/>
    <col min="5634" max="5634" width="72.08984375" style="141" customWidth="1"/>
    <col min="5635" max="5635" width="11" style="141" bestFit="1" customWidth="1"/>
    <col min="5636" max="5636" width="13.6328125" style="141" customWidth="1"/>
    <col min="5637" max="5637" width="14.08984375" style="141" bestFit="1" customWidth="1"/>
    <col min="5638" max="5638" width="15" style="141" bestFit="1" customWidth="1"/>
    <col min="5639" max="5888" width="9.08984375" style="141"/>
    <col min="5889" max="5889" width="5.08984375" style="141" customWidth="1"/>
    <col min="5890" max="5890" width="72.08984375" style="141" customWidth="1"/>
    <col min="5891" max="5891" width="11" style="141" bestFit="1" customWidth="1"/>
    <col min="5892" max="5892" width="13.6328125" style="141" customWidth="1"/>
    <col min="5893" max="5893" width="14.08984375" style="141" bestFit="1" customWidth="1"/>
    <col min="5894" max="5894" width="15" style="141" bestFit="1" customWidth="1"/>
    <col min="5895" max="6144" width="9.08984375" style="141"/>
    <col min="6145" max="6145" width="5.08984375" style="141" customWidth="1"/>
    <col min="6146" max="6146" width="72.08984375" style="141" customWidth="1"/>
    <col min="6147" max="6147" width="11" style="141" bestFit="1" customWidth="1"/>
    <col min="6148" max="6148" width="13.6328125" style="141" customWidth="1"/>
    <col min="6149" max="6149" width="14.08984375" style="141" bestFit="1" customWidth="1"/>
    <col min="6150" max="6150" width="15" style="141" bestFit="1" customWidth="1"/>
    <col min="6151" max="6400" width="9.08984375" style="141"/>
    <col min="6401" max="6401" width="5.08984375" style="141" customWidth="1"/>
    <col min="6402" max="6402" width="72.08984375" style="141" customWidth="1"/>
    <col min="6403" max="6403" width="11" style="141" bestFit="1" customWidth="1"/>
    <col min="6404" max="6404" width="13.6328125" style="141" customWidth="1"/>
    <col min="6405" max="6405" width="14.08984375" style="141" bestFit="1" customWidth="1"/>
    <col min="6406" max="6406" width="15" style="141" bestFit="1" customWidth="1"/>
    <col min="6407" max="6656" width="9.08984375" style="141"/>
    <col min="6657" max="6657" width="5.08984375" style="141" customWidth="1"/>
    <col min="6658" max="6658" width="72.08984375" style="141" customWidth="1"/>
    <col min="6659" max="6659" width="11" style="141" bestFit="1" customWidth="1"/>
    <col min="6660" max="6660" width="13.6328125" style="141" customWidth="1"/>
    <col min="6661" max="6661" width="14.08984375" style="141" bestFit="1" customWidth="1"/>
    <col min="6662" max="6662" width="15" style="141" bestFit="1" customWidth="1"/>
    <col min="6663" max="6912" width="9.08984375" style="141"/>
    <col min="6913" max="6913" width="5.08984375" style="141" customWidth="1"/>
    <col min="6914" max="6914" width="72.08984375" style="141" customWidth="1"/>
    <col min="6915" max="6915" width="11" style="141" bestFit="1" customWidth="1"/>
    <col min="6916" max="6916" width="13.6328125" style="141" customWidth="1"/>
    <col min="6917" max="6917" width="14.08984375" style="141" bestFit="1" customWidth="1"/>
    <col min="6918" max="6918" width="15" style="141" bestFit="1" customWidth="1"/>
    <col min="6919" max="7168" width="9.08984375" style="141"/>
    <col min="7169" max="7169" width="5.08984375" style="141" customWidth="1"/>
    <col min="7170" max="7170" width="72.08984375" style="141" customWidth="1"/>
    <col min="7171" max="7171" width="11" style="141" bestFit="1" customWidth="1"/>
    <col min="7172" max="7172" width="13.6328125" style="141" customWidth="1"/>
    <col min="7173" max="7173" width="14.08984375" style="141" bestFit="1" customWidth="1"/>
    <col min="7174" max="7174" width="15" style="141" bestFit="1" customWidth="1"/>
    <col min="7175" max="7424" width="9.08984375" style="141"/>
    <col min="7425" max="7425" width="5.08984375" style="141" customWidth="1"/>
    <col min="7426" max="7426" width="72.08984375" style="141" customWidth="1"/>
    <col min="7427" max="7427" width="11" style="141" bestFit="1" customWidth="1"/>
    <col min="7428" max="7428" width="13.6328125" style="141" customWidth="1"/>
    <col min="7429" max="7429" width="14.08984375" style="141" bestFit="1" customWidth="1"/>
    <col min="7430" max="7430" width="15" style="141" bestFit="1" customWidth="1"/>
    <col min="7431" max="7680" width="9.08984375" style="141"/>
    <col min="7681" max="7681" width="5.08984375" style="141" customWidth="1"/>
    <col min="7682" max="7682" width="72.08984375" style="141" customWidth="1"/>
    <col min="7683" max="7683" width="11" style="141" bestFit="1" customWidth="1"/>
    <col min="7684" max="7684" width="13.6328125" style="141" customWidth="1"/>
    <col min="7685" max="7685" width="14.08984375" style="141" bestFit="1" customWidth="1"/>
    <col min="7686" max="7686" width="15" style="141" bestFit="1" customWidth="1"/>
    <col min="7687" max="7936" width="9.08984375" style="141"/>
    <col min="7937" max="7937" width="5.08984375" style="141" customWidth="1"/>
    <col min="7938" max="7938" width="72.08984375" style="141" customWidth="1"/>
    <col min="7939" max="7939" width="11" style="141" bestFit="1" customWidth="1"/>
    <col min="7940" max="7940" width="13.6328125" style="141" customWidth="1"/>
    <col min="7941" max="7941" width="14.08984375" style="141" bestFit="1" customWidth="1"/>
    <col min="7942" max="7942" width="15" style="141" bestFit="1" customWidth="1"/>
    <col min="7943" max="8192" width="9.08984375" style="141"/>
    <col min="8193" max="8193" width="5.08984375" style="141" customWidth="1"/>
    <col min="8194" max="8194" width="72.08984375" style="141" customWidth="1"/>
    <col min="8195" max="8195" width="11" style="141" bestFit="1" customWidth="1"/>
    <col min="8196" max="8196" width="13.6328125" style="141" customWidth="1"/>
    <col min="8197" max="8197" width="14.08984375" style="141" bestFit="1" customWidth="1"/>
    <col min="8198" max="8198" width="15" style="141" bestFit="1" customWidth="1"/>
    <col min="8199" max="8448" width="9.08984375" style="141"/>
    <col min="8449" max="8449" width="5.08984375" style="141" customWidth="1"/>
    <col min="8450" max="8450" width="72.08984375" style="141" customWidth="1"/>
    <col min="8451" max="8451" width="11" style="141" bestFit="1" customWidth="1"/>
    <col min="8452" max="8452" width="13.6328125" style="141" customWidth="1"/>
    <col min="8453" max="8453" width="14.08984375" style="141" bestFit="1" customWidth="1"/>
    <col min="8454" max="8454" width="15" style="141" bestFit="1" customWidth="1"/>
    <col min="8455" max="8704" width="9.08984375" style="141"/>
    <col min="8705" max="8705" width="5.08984375" style="141" customWidth="1"/>
    <col min="8706" max="8706" width="72.08984375" style="141" customWidth="1"/>
    <col min="8707" max="8707" width="11" style="141" bestFit="1" customWidth="1"/>
    <col min="8708" max="8708" width="13.6328125" style="141" customWidth="1"/>
    <col min="8709" max="8709" width="14.08984375" style="141" bestFit="1" customWidth="1"/>
    <col min="8710" max="8710" width="15" style="141" bestFit="1" customWidth="1"/>
    <col min="8711" max="8960" width="9.08984375" style="141"/>
    <col min="8961" max="8961" width="5.08984375" style="141" customWidth="1"/>
    <col min="8962" max="8962" width="72.08984375" style="141" customWidth="1"/>
    <col min="8963" max="8963" width="11" style="141" bestFit="1" customWidth="1"/>
    <col min="8964" max="8964" width="13.6328125" style="141" customWidth="1"/>
    <col min="8965" max="8965" width="14.08984375" style="141" bestFit="1" customWidth="1"/>
    <col min="8966" max="8966" width="15" style="141" bestFit="1" customWidth="1"/>
    <col min="8967" max="9216" width="9.08984375" style="141"/>
    <col min="9217" max="9217" width="5.08984375" style="141" customWidth="1"/>
    <col min="9218" max="9218" width="72.08984375" style="141" customWidth="1"/>
    <col min="9219" max="9219" width="11" style="141" bestFit="1" customWidth="1"/>
    <col min="9220" max="9220" width="13.6328125" style="141" customWidth="1"/>
    <col min="9221" max="9221" width="14.08984375" style="141" bestFit="1" customWidth="1"/>
    <col min="9222" max="9222" width="15" style="141" bestFit="1" customWidth="1"/>
    <col min="9223" max="9472" width="9.08984375" style="141"/>
    <col min="9473" max="9473" width="5.08984375" style="141" customWidth="1"/>
    <col min="9474" max="9474" width="72.08984375" style="141" customWidth="1"/>
    <col min="9475" max="9475" width="11" style="141" bestFit="1" customWidth="1"/>
    <col min="9476" max="9476" width="13.6328125" style="141" customWidth="1"/>
    <col min="9477" max="9477" width="14.08984375" style="141" bestFit="1" customWidth="1"/>
    <col min="9478" max="9478" width="15" style="141" bestFit="1" customWidth="1"/>
    <col min="9479" max="9728" width="9.08984375" style="141"/>
    <col min="9729" max="9729" width="5.08984375" style="141" customWidth="1"/>
    <col min="9730" max="9730" width="72.08984375" style="141" customWidth="1"/>
    <col min="9731" max="9731" width="11" style="141" bestFit="1" customWidth="1"/>
    <col min="9732" max="9732" width="13.6328125" style="141" customWidth="1"/>
    <col min="9733" max="9733" width="14.08984375" style="141" bestFit="1" customWidth="1"/>
    <col min="9734" max="9734" width="15" style="141" bestFit="1" customWidth="1"/>
    <col min="9735" max="9984" width="9.08984375" style="141"/>
    <col min="9985" max="9985" width="5.08984375" style="141" customWidth="1"/>
    <col min="9986" max="9986" width="72.08984375" style="141" customWidth="1"/>
    <col min="9987" max="9987" width="11" style="141" bestFit="1" customWidth="1"/>
    <col min="9988" max="9988" width="13.6328125" style="141" customWidth="1"/>
    <col min="9989" max="9989" width="14.08984375" style="141" bestFit="1" customWidth="1"/>
    <col min="9990" max="9990" width="15" style="141" bestFit="1" customWidth="1"/>
    <col min="9991" max="10240" width="9.08984375" style="141"/>
    <col min="10241" max="10241" width="5.08984375" style="141" customWidth="1"/>
    <col min="10242" max="10242" width="72.08984375" style="141" customWidth="1"/>
    <col min="10243" max="10243" width="11" style="141" bestFit="1" customWidth="1"/>
    <col min="10244" max="10244" width="13.6328125" style="141" customWidth="1"/>
    <col min="10245" max="10245" width="14.08984375" style="141" bestFit="1" customWidth="1"/>
    <col min="10246" max="10246" width="15" style="141" bestFit="1" customWidth="1"/>
    <col min="10247" max="10496" width="9.08984375" style="141"/>
    <col min="10497" max="10497" width="5.08984375" style="141" customWidth="1"/>
    <col min="10498" max="10498" width="72.08984375" style="141" customWidth="1"/>
    <col min="10499" max="10499" width="11" style="141" bestFit="1" customWidth="1"/>
    <col min="10500" max="10500" width="13.6328125" style="141" customWidth="1"/>
    <col min="10501" max="10501" width="14.08984375" style="141" bestFit="1" customWidth="1"/>
    <col min="10502" max="10502" width="15" style="141" bestFit="1" customWidth="1"/>
    <col min="10503" max="10752" width="9.08984375" style="141"/>
    <col min="10753" max="10753" width="5.08984375" style="141" customWidth="1"/>
    <col min="10754" max="10754" width="72.08984375" style="141" customWidth="1"/>
    <col min="10755" max="10755" width="11" style="141" bestFit="1" customWidth="1"/>
    <col min="10756" max="10756" width="13.6328125" style="141" customWidth="1"/>
    <col min="10757" max="10757" width="14.08984375" style="141" bestFit="1" customWidth="1"/>
    <col min="10758" max="10758" width="15" style="141" bestFit="1" customWidth="1"/>
    <col min="10759" max="11008" width="9.08984375" style="141"/>
    <col min="11009" max="11009" width="5.08984375" style="141" customWidth="1"/>
    <col min="11010" max="11010" width="72.08984375" style="141" customWidth="1"/>
    <col min="11011" max="11011" width="11" style="141" bestFit="1" customWidth="1"/>
    <col min="11012" max="11012" width="13.6328125" style="141" customWidth="1"/>
    <col min="11013" max="11013" width="14.08984375" style="141" bestFit="1" customWidth="1"/>
    <col min="11014" max="11014" width="15" style="141" bestFit="1" customWidth="1"/>
    <col min="11015" max="11264" width="9.08984375" style="141"/>
    <col min="11265" max="11265" width="5.08984375" style="141" customWidth="1"/>
    <col min="11266" max="11266" width="72.08984375" style="141" customWidth="1"/>
    <col min="11267" max="11267" width="11" style="141" bestFit="1" customWidth="1"/>
    <col min="11268" max="11268" width="13.6328125" style="141" customWidth="1"/>
    <col min="11269" max="11269" width="14.08984375" style="141" bestFit="1" customWidth="1"/>
    <col min="11270" max="11270" width="15" style="141" bestFit="1" customWidth="1"/>
    <col min="11271" max="11520" width="9.08984375" style="141"/>
    <col min="11521" max="11521" width="5.08984375" style="141" customWidth="1"/>
    <col min="11522" max="11522" width="72.08984375" style="141" customWidth="1"/>
    <col min="11523" max="11523" width="11" style="141" bestFit="1" customWidth="1"/>
    <col min="11524" max="11524" width="13.6328125" style="141" customWidth="1"/>
    <col min="11525" max="11525" width="14.08984375" style="141" bestFit="1" customWidth="1"/>
    <col min="11526" max="11526" width="15" style="141" bestFit="1" customWidth="1"/>
    <col min="11527" max="11776" width="9.08984375" style="141"/>
    <col min="11777" max="11777" width="5.08984375" style="141" customWidth="1"/>
    <col min="11778" max="11778" width="72.08984375" style="141" customWidth="1"/>
    <col min="11779" max="11779" width="11" style="141" bestFit="1" customWidth="1"/>
    <col min="11780" max="11780" width="13.6328125" style="141" customWidth="1"/>
    <col min="11781" max="11781" width="14.08984375" style="141" bestFit="1" customWidth="1"/>
    <col min="11782" max="11782" width="15" style="141" bestFit="1" customWidth="1"/>
    <col min="11783" max="12032" width="9.08984375" style="141"/>
    <col min="12033" max="12033" width="5.08984375" style="141" customWidth="1"/>
    <col min="12034" max="12034" width="72.08984375" style="141" customWidth="1"/>
    <col min="12035" max="12035" width="11" style="141" bestFit="1" customWidth="1"/>
    <col min="12036" max="12036" width="13.6328125" style="141" customWidth="1"/>
    <col min="12037" max="12037" width="14.08984375" style="141" bestFit="1" customWidth="1"/>
    <col min="12038" max="12038" width="15" style="141" bestFit="1" customWidth="1"/>
    <col min="12039" max="12288" width="9.08984375" style="141"/>
    <col min="12289" max="12289" width="5.08984375" style="141" customWidth="1"/>
    <col min="12290" max="12290" width="72.08984375" style="141" customWidth="1"/>
    <col min="12291" max="12291" width="11" style="141" bestFit="1" customWidth="1"/>
    <col min="12292" max="12292" width="13.6328125" style="141" customWidth="1"/>
    <col min="12293" max="12293" width="14.08984375" style="141" bestFit="1" customWidth="1"/>
    <col min="12294" max="12294" width="15" style="141" bestFit="1" customWidth="1"/>
    <col min="12295" max="12544" width="9.08984375" style="141"/>
    <col min="12545" max="12545" width="5.08984375" style="141" customWidth="1"/>
    <col min="12546" max="12546" width="72.08984375" style="141" customWidth="1"/>
    <col min="12547" max="12547" width="11" style="141" bestFit="1" customWidth="1"/>
    <col min="12548" max="12548" width="13.6328125" style="141" customWidth="1"/>
    <col min="12549" max="12549" width="14.08984375" style="141" bestFit="1" customWidth="1"/>
    <col min="12550" max="12550" width="15" style="141" bestFit="1" customWidth="1"/>
    <col min="12551" max="12800" width="9.08984375" style="141"/>
    <col min="12801" max="12801" width="5.08984375" style="141" customWidth="1"/>
    <col min="12802" max="12802" width="72.08984375" style="141" customWidth="1"/>
    <col min="12803" max="12803" width="11" style="141" bestFit="1" customWidth="1"/>
    <col min="12804" max="12804" width="13.6328125" style="141" customWidth="1"/>
    <col min="12805" max="12805" width="14.08984375" style="141" bestFit="1" customWidth="1"/>
    <col min="12806" max="12806" width="15" style="141" bestFit="1" customWidth="1"/>
    <col min="12807" max="13056" width="9.08984375" style="141"/>
    <col min="13057" max="13057" width="5.08984375" style="141" customWidth="1"/>
    <col min="13058" max="13058" width="72.08984375" style="141" customWidth="1"/>
    <col min="13059" max="13059" width="11" style="141" bestFit="1" customWidth="1"/>
    <col min="13060" max="13060" width="13.6328125" style="141" customWidth="1"/>
    <col min="13061" max="13061" width="14.08984375" style="141" bestFit="1" customWidth="1"/>
    <col min="13062" max="13062" width="15" style="141" bestFit="1" customWidth="1"/>
    <col min="13063" max="13312" width="9.08984375" style="141"/>
    <col min="13313" max="13313" width="5.08984375" style="141" customWidth="1"/>
    <col min="13314" max="13314" width="72.08984375" style="141" customWidth="1"/>
    <col min="13315" max="13315" width="11" style="141" bestFit="1" customWidth="1"/>
    <col min="13316" max="13316" width="13.6328125" style="141" customWidth="1"/>
    <col min="13317" max="13317" width="14.08984375" style="141" bestFit="1" customWidth="1"/>
    <col min="13318" max="13318" width="15" style="141" bestFit="1" customWidth="1"/>
    <col min="13319" max="13568" width="9.08984375" style="141"/>
    <col min="13569" max="13569" width="5.08984375" style="141" customWidth="1"/>
    <col min="13570" max="13570" width="72.08984375" style="141" customWidth="1"/>
    <col min="13571" max="13571" width="11" style="141" bestFit="1" customWidth="1"/>
    <col min="13572" max="13572" width="13.6328125" style="141" customWidth="1"/>
    <col min="13573" max="13573" width="14.08984375" style="141" bestFit="1" customWidth="1"/>
    <col min="13574" max="13574" width="15" style="141" bestFit="1" customWidth="1"/>
    <col min="13575" max="13824" width="9.08984375" style="141"/>
    <col min="13825" max="13825" width="5.08984375" style="141" customWidth="1"/>
    <col min="13826" max="13826" width="72.08984375" style="141" customWidth="1"/>
    <col min="13827" max="13827" width="11" style="141" bestFit="1" customWidth="1"/>
    <col min="13828" max="13828" width="13.6328125" style="141" customWidth="1"/>
    <col min="13829" max="13829" width="14.08984375" style="141" bestFit="1" customWidth="1"/>
    <col min="13830" max="13830" width="15" style="141" bestFit="1" customWidth="1"/>
    <col min="13831" max="14080" width="9.08984375" style="141"/>
    <col min="14081" max="14081" width="5.08984375" style="141" customWidth="1"/>
    <col min="14082" max="14082" width="72.08984375" style="141" customWidth="1"/>
    <col min="14083" max="14083" width="11" style="141" bestFit="1" customWidth="1"/>
    <col min="14084" max="14084" width="13.6328125" style="141" customWidth="1"/>
    <col min="14085" max="14085" width="14.08984375" style="141" bestFit="1" customWidth="1"/>
    <col min="14086" max="14086" width="15" style="141" bestFit="1" customWidth="1"/>
    <col min="14087" max="14336" width="9.08984375" style="141"/>
    <col min="14337" max="14337" width="5.08984375" style="141" customWidth="1"/>
    <col min="14338" max="14338" width="72.08984375" style="141" customWidth="1"/>
    <col min="14339" max="14339" width="11" style="141" bestFit="1" customWidth="1"/>
    <col min="14340" max="14340" width="13.6328125" style="141" customWidth="1"/>
    <col min="14341" max="14341" width="14.08984375" style="141" bestFit="1" customWidth="1"/>
    <col min="14342" max="14342" width="15" style="141" bestFit="1" customWidth="1"/>
    <col min="14343" max="14592" width="9.08984375" style="141"/>
    <col min="14593" max="14593" width="5.08984375" style="141" customWidth="1"/>
    <col min="14594" max="14594" width="72.08984375" style="141" customWidth="1"/>
    <col min="14595" max="14595" width="11" style="141" bestFit="1" customWidth="1"/>
    <col min="14596" max="14596" width="13.6328125" style="141" customWidth="1"/>
    <col min="14597" max="14597" width="14.08984375" style="141" bestFit="1" customWidth="1"/>
    <col min="14598" max="14598" width="15" style="141" bestFit="1" customWidth="1"/>
    <col min="14599" max="14848" width="9.08984375" style="141"/>
    <col min="14849" max="14849" width="5.08984375" style="141" customWidth="1"/>
    <col min="14850" max="14850" width="72.08984375" style="141" customWidth="1"/>
    <col min="14851" max="14851" width="11" style="141" bestFit="1" customWidth="1"/>
    <col min="14852" max="14852" width="13.6328125" style="141" customWidth="1"/>
    <col min="14853" max="14853" width="14.08984375" style="141" bestFit="1" customWidth="1"/>
    <col min="14854" max="14854" width="15" style="141" bestFit="1" customWidth="1"/>
    <col min="14855" max="15104" width="9.08984375" style="141"/>
    <col min="15105" max="15105" width="5.08984375" style="141" customWidth="1"/>
    <col min="15106" max="15106" width="72.08984375" style="141" customWidth="1"/>
    <col min="15107" max="15107" width="11" style="141" bestFit="1" customWidth="1"/>
    <col min="15108" max="15108" width="13.6328125" style="141" customWidth="1"/>
    <col min="15109" max="15109" width="14.08984375" style="141" bestFit="1" customWidth="1"/>
    <col min="15110" max="15110" width="15" style="141" bestFit="1" customWidth="1"/>
    <col min="15111" max="15360" width="9.08984375" style="141"/>
    <col min="15361" max="15361" width="5.08984375" style="141" customWidth="1"/>
    <col min="15362" max="15362" width="72.08984375" style="141" customWidth="1"/>
    <col min="15363" max="15363" width="11" style="141" bestFit="1" customWidth="1"/>
    <col min="15364" max="15364" width="13.6328125" style="141" customWidth="1"/>
    <col min="15365" max="15365" width="14.08984375" style="141" bestFit="1" customWidth="1"/>
    <col min="15366" max="15366" width="15" style="141" bestFit="1" customWidth="1"/>
    <col min="15367" max="15616" width="9.08984375" style="141"/>
    <col min="15617" max="15617" width="5.08984375" style="141" customWidth="1"/>
    <col min="15618" max="15618" width="72.08984375" style="141" customWidth="1"/>
    <col min="15619" max="15619" width="11" style="141" bestFit="1" customWidth="1"/>
    <col min="15620" max="15620" width="13.6328125" style="141" customWidth="1"/>
    <col min="15621" max="15621" width="14.08984375" style="141" bestFit="1" customWidth="1"/>
    <col min="15622" max="15622" width="15" style="141" bestFit="1" customWidth="1"/>
    <col min="15623" max="15872" width="9.08984375" style="141"/>
    <col min="15873" max="15873" width="5.08984375" style="141" customWidth="1"/>
    <col min="15874" max="15874" width="72.08984375" style="141" customWidth="1"/>
    <col min="15875" max="15875" width="11" style="141" bestFit="1" customWidth="1"/>
    <col min="15876" max="15876" width="13.6328125" style="141" customWidth="1"/>
    <col min="15877" max="15877" width="14.08984375" style="141" bestFit="1" customWidth="1"/>
    <col min="15878" max="15878" width="15" style="141" bestFit="1" customWidth="1"/>
    <col min="15879" max="16128" width="9.08984375" style="141"/>
    <col min="16129" max="16129" width="5.08984375" style="141" customWidth="1"/>
    <col min="16130" max="16130" width="72.08984375" style="141" customWidth="1"/>
    <col min="16131" max="16131" width="11" style="141" bestFit="1" customWidth="1"/>
    <col min="16132" max="16132" width="13.6328125" style="141" customWidth="1"/>
    <col min="16133" max="16133" width="14.08984375" style="141" bestFit="1" customWidth="1"/>
    <col min="16134" max="16134" width="15" style="141" bestFit="1" customWidth="1"/>
    <col min="16135" max="16384" width="9.08984375" style="141"/>
  </cols>
  <sheetData>
    <row r="1" spans="1:6" ht="47.25" customHeight="1" thickBot="1" x14ac:dyDescent="0.3">
      <c r="A1" s="324" t="s">
        <v>381</v>
      </c>
      <c r="B1" s="325"/>
      <c r="C1" s="325"/>
      <c r="D1" s="325"/>
      <c r="E1" s="325"/>
      <c r="F1" s="326"/>
    </row>
    <row r="2" spans="1:6" ht="20.25" customHeight="1" thickBot="1" x14ac:dyDescent="0.3">
      <c r="A2" s="327" t="s">
        <v>248</v>
      </c>
      <c r="B2" s="328"/>
      <c r="C2" s="328"/>
      <c r="D2" s="328"/>
      <c r="E2" s="328"/>
      <c r="F2" s="329"/>
    </row>
    <row r="3" spans="1:6" ht="43.5" customHeight="1" thickBot="1" x14ac:dyDescent="0.3">
      <c r="A3" s="142" t="s">
        <v>249</v>
      </c>
      <c r="B3" s="143" t="s">
        <v>250</v>
      </c>
      <c r="C3" s="144" t="s">
        <v>251</v>
      </c>
      <c r="D3" s="144" t="s">
        <v>252</v>
      </c>
      <c r="E3" s="144" t="s">
        <v>253</v>
      </c>
      <c r="F3" s="145" t="s">
        <v>254</v>
      </c>
    </row>
    <row r="4" spans="1:6" s="146" customFormat="1" ht="20.25" customHeight="1" thickBot="1" x14ac:dyDescent="0.4">
      <c r="A4" s="330" t="s">
        <v>255</v>
      </c>
      <c r="B4" s="331"/>
      <c r="C4" s="331"/>
      <c r="D4" s="331"/>
      <c r="E4" s="331"/>
      <c r="F4" s="332"/>
    </row>
    <row r="5" spans="1:6" s="146" customFormat="1" ht="20.25" customHeight="1" thickBot="1" x14ac:dyDescent="0.4">
      <c r="A5" s="147"/>
      <c r="B5" s="330" t="s">
        <v>256</v>
      </c>
      <c r="C5" s="333"/>
      <c r="D5" s="333"/>
      <c r="E5" s="333"/>
      <c r="F5" s="334"/>
    </row>
    <row r="6" spans="1:6" s="146" customFormat="1" ht="15.9" customHeight="1" x14ac:dyDescent="0.35">
      <c r="A6" s="316">
        <v>1</v>
      </c>
      <c r="B6" s="148" t="s">
        <v>257</v>
      </c>
      <c r="C6" s="318" t="s">
        <v>106</v>
      </c>
      <c r="D6" s="370">
        <v>40</v>
      </c>
      <c r="E6" s="322"/>
      <c r="F6" s="368">
        <f>D6*E6</f>
        <v>0</v>
      </c>
    </row>
    <row r="7" spans="1:6" s="146" customFormat="1" ht="15.9" customHeight="1" thickBot="1" x14ac:dyDescent="0.4">
      <c r="A7" s="317"/>
      <c r="B7" s="149" t="s">
        <v>258</v>
      </c>
      <c r="C7" s="319"/>
      <c r="D7" s="371"/>
      <c r="E7" s="323"/>
      <c r="F7" s="369"/>
    </row>
    <row r="8" spans="1:6" s="146" customFormat="1" ht="25" x14ac:dyDescent="0.35">
      <c r="A8" s="316">
        <v>2</v>
      </c>
      <c r="B8" s="148" t="s">
        <v>259</v>
      </c>
      <c r="C8" s="318" t="s">
        <v>260</v>
      </c>
      <c r="D8" s="370">
        <v>1</v>
      </c>
      <c r="E8" s="322"/>
      <c r="F8" s="368">
        <f>D8*E8</f>
        <v>0</v>
      </c>
    </row>
    <row r="9" spans="1:6" s="146" customFormat="1" ht="42.75" customHeight="1" thickBot="1" x14ac:dyDescent="0.4">
      <c r="A9" s="317"/>
      <c r="B9" s="149" t="s">
        <v>261</v>
      </c>
      <c r="C9" s="319"/>
      <c r="D9" s="371"/>
      <c r="E9" s="323"/>
      <c r="F9" s="369"/>
    </row>
    <row r="10" spans="1:6" s="146" customFormat="1" ht="35.25" customHeight="1" x14ac:dyDescent="0.35">
      <c r="A10" s="316">
        <v>3</v>
      </c>
      <c r="B10" s="148" t="s">
        <v>262</v>
      </c>
      <c r="C10" s="318" t="s">
        <v>260</v>
      </c>
      <c r="D10" s="370">
        <v>1</v>
      </c>
      <c r="E10" s="322"/>
      <c r="F10" s="368">
        <f>D10*E10</f>
        <v>0</v>
      </c>
    </row>
    <row r="11" spans="1:6" s="146" customFormat="1" ht="36" customHeight="1" thickBot="1" x14ac:dyDescent="0.4">
      <c r="A11" s="317"/>
      <c r="B11" s="149" t="s">
        <v>382</v>
      </c>
      <c r="C11" s="319"/>
      <c r="D11" s="371"/>
      <c r="E11" s="323"/>
      <c r="F11" s="369"/>
    </row>
    <row r="12" spans="1:6" s="146" customFormat="1" ht="30" customHeight="1" x14ac:dyDescent="0.35">
      <c r="A12" s="316">
        <v>4</v>
      </c>
      <c r="B12" s="148" t="s">
        <v>264</v>
      </c>
      <c r="C12" s="318" t="s">
        <v>106</v>
      </c>
      <c r="D12" s="370">
        <v>60</v>
      </c>
      <c r="E12" s="322"/>
      <c r="F12" s="368">
        <f>D12*E12</f>
        <v>0</v>
      </c>
    </row>
    <row r="13" spans="1:6" s="146" customFormat="1" ht="32" customHeight="1" thickBot="1" x14ac:dyDescent="0.4">
      <c r="A13" s="317"/>
      <c r="B13" s="149" t="s">
        <v>265</v>
      </c>
      <c r="C13" s="319"/>
      <c r="D13" s="371"/>
      <c r="E13" s="323"/>
      <c r="F13" s="369"/>
    </row>
    <row r="14" spans="1:6" ht="30" customHeight="1" x14ac:dyDescent="0.25">
      <c r="A14" s="316">
        <v>5</v>
      </c>
      <c r="B14" s="148" t="s">
        <v>266</v>
      </c>
      <c r="C14" s="318" t="s">
        <v>106</v>
      </c>
      <c r="D14" s="370">
        <v>170</v>
      </c>
      <c r="E14" s="322"/>
      <c r="F14" s="368">
        <f>D14*E14</f>
        <v>0</v>
      </c>
    </row>
    <row r="15" spans="1:6" ht="34.25" customHeight="1" thickBot="1" x14ac:dyDescent="0.3">
      <c r="A15" s="317"/>
      <c r="B15" s="149" t="s">
        <v>267</v>
      </c>
      <c r="C15" s="319"/>
      <c r="D15" s="371"/>
      <c r="E15" s="323"/>
      <c r="F15" s="369"/>
    </row>
    <row r="16" spans="1:6" ht="30" customHeight="1" x14ac:dyDescent="0.25">
      <c r="A16" s="316">
        <v>6</v>
      </c>
      <c r="B16" s="148" t="s">
        <v>268</v>
      </c>
      <c r="C16" s="318" t="s">
        <v>269</v>
      </c>
      <c r="D16" s="370">
        <v>30</v>
      </c>
      <c r="E16" s="322"/>
      <c r="F16" s="368">
        <f>D16*E16</f>
        <v>0</v>
      </c>
    </row>
    <row r="17" spans="1:6" ht="30" customHeight="1" thickBot="1" x14ac:dyDescent="0.3">
      <c r="A17" s="317"/>
      <c r="B17" s="149" t="s">
        <v>270</v>
      </c>
      <c r="C17" s="319"/>
      <c r="D17" s="371"/>
      <c r="E17" s="323"/>
      <c r="F17" s="369"/>
    </row>
    <row r="18" spans="1:6" ht="30" customHeight="1" x14ac:dyDescent="0.25">
      <c r="A18" s="316">
        <v>7</v>
      </c>
      <c r="B18" s="148" t="s">
        <v>271</v>
      </c>
      <c r="C18" s="318" t="s">
        <v>260</v>
      </c>
      <c r="D18" s="370">
        <v>4</v>
      </c>
      <c r="E18" s="322"/>
      <c r="F18" s="368">
        <f>D18*E18</f>
        <v>0</v>
      </c>
    </row>
    <row r="19" spans="1:6" ht="30" customHeight="1" thickBot="1" x14ac:dyDescent="0.3">
      <c r="A19" s="317"/>
      <c r="B19" s="149" t="s">
        <v>272</v>
      </c>
      <c r="C19" s="319"/>
      <c r="D19" s="371"/>
      <c r="E19" s="323"/>
      <c r="F19" s="369"/>
    </row>
    <row r="20" spans="1:6" ht="30" customHeight="1" x14ac:dyDescent="0.25">
      <c r="A20" s="316">
        <v>8</v>
      </c>
      <c r="B20" s="148" t="s">
        <v>273</v>
      </c>
      <c r="C20" s="318" t="s">
        <v>260</v>
      </c>
      <c r="D20" s="370">
        <v>6</v>
      </c>
      <c r="E20" s="322"/>
      <c r="F20" s="368">
        <f>D20*E20</f>
        <v>0</v>
      </c>
    </row>
    <row r="21" spans="1:6" ht="30" customHeight="1" thickBot="1" x14ac:dyDescent="0.3">
      <c r="A21" s="317"/>
      <c r="B21" s="149" t="s">
        <v>274</v>
      </c>
      <c r="C21" s="319"/>
      <c r="D21" s="371"/>
      <c r="E21" s="323"/>
      <c r="F21" s="369"/>
    </row>
    <row r="22" spans="1:6" ht="30" customHeight="1" x14ac:dyDescent="0.25">
      <c r="A22" s="316">
        <v>9</v>
      </c>
      <c r="B22" s="148" t="s">
        <v>275</v>
      </c>
      <c r="C22" s="318" t="s">
        <v>276</v>
      </c>
      <c r="D22" s="370">
        <v>10</v>
      </c>
      <c r="E22" s="322"/>
      <c r="F22" s="368">
        <f>D22*E22</f>
        <v>0</v>
      </c>
    </row>
    <row r="23" spans="1:6" ht="31.25" customHeight="1" thickBot="1" x14ac:dyDescent="0.3">
      <c r="A23" s="317"/>
      <c r="B23" s="149" t="s">
        <v>277</v>
      </c>
      <c r="C23" s="319"/>
      <c r="D23" s="371"/>
      <c r="E23" s="323"/>
      <c r="F23" s="369"/>
    </row>
    <row r="24" spans="1:6" ht="15.9" customHeight="1" x14ac:dyDescent="0.25">
      <c r="A24" s="316">
        <v>10</v>
      </c>
      <c r="B24" s="148" t="s">
        <v>278</v>
      </c>
      <c r="C24" s="318" t="s">
        <v>279</v>
      </c>
      <c r="D24" s="370">
        <v>24</v>
      </c>
      <c r="E24" s="322"/>
      <c r="F24" s="368">
        <f>D24*E24</f>
        <v>0</v>
      </c>
    </row>
    <row r="25" spans="1:6" ht="15.9" customHeight="1" thickBot="1" x14ac:dyDescent="0.3">
      <c r="A25" s="317"/>
      <c r="B25" s="149" t="s">
        <v>280</v>
      </c>
      <c r="C25" s="319"/>
      <c r="D25" s="371"/>
      <c r="E25" s="323"/>
      <c r="F25" s="369"/>
    </row>
    <row r="26" spans="1:6" ht="17.399999999999999" customHeight="1" x14ac:dyDescent="0.25">
      <c r="A26" s="316">
        <v>11</v>
      </c>
      <c r="B26" s="148" t="s">
        <v>281</v>
      </c>
      <c r="C26" s="318" t="s">
        <v>279</v>
      </c>
      <c r="D26" s="370">
        <v>1</v>
      </c>
      <c r="E26" s="322"/>
      <c r="F26" s="368">
        <f>D26*E26</f>
        <v>0</v>
      </c>
    </row>
    <row r="27" spans="1:6" ht="17.399999999999999" customHeight="1" thickBot="1" x14ac:dyDescent="0.3">
      <c r="A27" s="317"/>
      <c r="B27" s="149" t="s">
        <v>282</v>
      </c>
      <c r="C27" s="319"/>
      <c r="D27" s="371"/>
      <c r="E27" s="323"/>
      <c r="F27" s="369"/>
    </row>
    <row r="28" spans="1:6" ht="24" customHeight="1" x14ac:dyDescent="0.25">
      <c r="A28" s="316">
        <v>12</v>
      </c>
      <c r="B28" s="148" t="s">
        <v>283</v>
      </c>
      <c r="C28" s="318" t="s">
        <v>284</v>
      </c>
      <c r="D28" s="370">
        <v>1</v>
      </c>
      <c r="E28" s="322"/>
      <c r="F28" s="368">
        <f>D28*E28</f>
        <v>0</v>
      </c>
    </row>
    <row r="29" spans="1:6" ht="28.25" customHeight="1" thickBot="1" x14ac:dyDescent="0.3">
      <c r="A29" s="317"/>
      <c r="B29" s="149" t="s">
        <v>285</v>
      </c>
      <c r="C29" s="319"/>
      <c r="D29" s="371"/>
      <c r="E29" s="323"/>
      <c r="F29" s="369"/>
    </row>
    <row r="30" spans="1:6" ht="25.5" customHeight="1" thickBot="1" x14ac:dyDescent="0.3">
      <c r="A30" s="150"/>
      <c r="B30" s="151"/>
      <c r="C30" s="150"/>
      <c r="D30" s="152"/>
      <c r="E30" s="152"/>
      <c r="F30" s="153"/>
    </row>
    <row r="31" spans="1:6" ht="15.75" customHeight="1" thickBot="1" x14ac:dyDescent="0.3">
      <c r="A31" s="315" t="s">
        <v>286</v>
      </c>
      <c r="B31" s="315"/>
      <c r="C31" s="315"/>
      <c r="D31" s="315"/>
      <c r="E31" s="315"/>
      <c r="F31" s="177">
        <f>SUM(F6:F29)</f>
        <v>0</v>
      </c>
    </row>
    <row r="32" spans="1:6" ht="18" customHeight="1" x14ac:dyDescent="0.3">
      <c r="A32" s="178"/>
      <c r="B32" s="178"/>
      <c r="C32" s="178"/>
      <c r="D32" s="178"/>
      <c r="E32" s="178"/>
      <c r="F32" s="179"/>
    </row>
    <row r="39" ht="12.75" hidden="1" customHeight="1" x14ac:dyDescent="0.25"/>
    <row r="40" ht="12.75" hidden="1" customHeight="1" x14ac:dyDescent="0.25"/>
  </sheetData>
  <mergeCells count="65">
    <mergeCell ref="A1:F1"/>
    <mergeCell ref="A2:F2"/>
    <mergeCell ref="A4:F4"/>
    <mergeCell ref="B5:F5"/>
    <mergeCell ref="A6:A7"/>
    <mergeCell ref="C6:C7"/>
    <mergeCell ref="D6:D7"/>
    <mergeCell ref="E6:E7"/>
    <mergeCell ref="F6:F7"/>
    <mergeCell ref="A10:A11"/>
    <mergeCell ref="C10:C11"/>
    <mergeCell ref="D10:D11"/>
    <mergeCell ref="E10:E11"/>
    <mergeCell ref="F10:F11"/>
    <mergeCell ref="A8:A9"/>
    <mergeCell ref="C8:C9"/>
    <mergeCell ref="D8:D9"/>
    <mergeCell ref="E8:E9"/>
    <mergeCell ref="F8:F9"/>
    <mergeCell ref="A14:A15"/>
    <mergeCell ref="C14:C15"/>
    <mergeCell ref="D14:D15"/>
    <mergeCell ref="E14:E15"/>
    <mergeCell ref="F14:F15"/>
    <mergeCell ref="A12:A13"/>
    <mergeCell ref="C12:C13"/>
    <mergeCell ref="D12:D13"/>
    <mergeCell ref="E12:E13"/>
    <mergeCell ref="F12:F13"/>
    <mergeCell ref="A18:A19"/>
    <mergeCell ref="C18:C19"/>
    <mergeCell ref="D18:D19"/>
    <mergeCell ref="E18:E19"/>
    <mergeCell ref="F18:F19"/>
    <mergeCell ref="A16:A17"/>
    <mergeCell ref="C16:C17"/>
    <mergeCell ref="D16:D17"/>
    <mergeCell ref="E16:E17"/>
    <mergeCell ref="F16:F17"/>
    <mergeCell ref="A22:A23"/>
    <mergeCell ref="C22:C23"/>
    <mergeCell ref="D22:D23"/>
    <mergeCell ref="E22:E23"/>
    <mergeCell ref="F22:F23"/>
    <mergeCell ref="A20:A21"/>
    <mergeCell ref="C20:C21"/>
    <mergeCell ref="D20:D21"/>
    <mergeCell ref="E20:E21"/>
    <mergeCell ref="F20:F21"/>
    <mergeCell ref="F28:F29"/>
    <mergeCell ref="A31:E31"/>
    <mergeCell ref="A24:A25"/>
    <mergeCell ref="C24:C25"/>
    <mergeCell ref="D24:D25"/>
    <mergeCell ref="E24:E25"/>
    <mergeCell ref="A28:A29"/>
    <mergeCell ref="C28:C29"/>
    <mergeCell ref="D28:D29"/>
    <mergeCell ref="E28:E29"/>
    <mergeCell ref="F24:F25"/>
    <mergeCell ref="A26:A27"/>
    <mergeCell ref="C26:C27"/>
    <mergeCell ref="D26:D27"/>
    <mergeCell ref="E26:E27"/>
    <mergeCell ref="F26:F27"/>
  </mergeCells>
  <pageMargins left="0.25" right="0.25" top="0.75" bottom="0.75" header="0.3" footer="0.3"/>
  <pageSetup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9B848-EF76-4115-9CCA-0FD0D3FE8DC0}">
  <sheetPr>
    <tabColor rgb="FF00B0F0"/>
  </sheetPr>
  <dimension ref="A1:F69"/>
  <sheetViews>
    <sheetView topLeftCell="A76" zoomScaleNormal="100" workbookViewId="0">
      <selection activeCell="B79" sqref="B79"/>
    </sheetView>
  </sheetViews>
  <sheetFormatPr defaultColWidth="9.08984375" defaultRowHeight="12.5" x14ac:dyDescent="0.25"/>
  <cols>
    <col min="1" max="1" width="9.08984375" style="169"/>
    <col min="2" max="2" width="78.453125" style="169" bestFit="1" customWidth="1"/>
    <col min="3" max="3" width="9.08984375" style="169"/>
    <col min="4" max="4" width="9.08984375" style="170"/>
    <col min="5" max="5" width="10.08984375" style="171" bestFit="1" customWidth="1"/>
    <col min="6" max="6" width="18.36328125" style="172" customWidth="1"/>
    <col min="7" max="257" width="9.08984375" style="165"/>
    <col min="258" max="258" width="78.453125" style="165" bestFit="1" customWidth="1"/>
    <col min="259" max="260" width="9.08984375" style="165"/>
    <col min="261" max="261" width="10.08984375" style="165" bestFit="1" customWidth="1"/>
    <col min="262" max="262" width="18.36328125" style="165" customWidth="1"/>
    <col min="263" max="513" width="9.08984375" style="165"/>
    <col min="514" max="514" width="78.453125" style="165" bestFit="1" customWidth="1"/>
    <col min="515" max="516" width="9.08984375" style="165"/>
    <col min="517" max="517" width="10.08984375" style="165" bestFit="1" customWidth="1"/>
    <col min="518" max="518" width="18.36328125" style="165" customWidth="1"/>
    <col min="519" max="769" width="9.08984375" style="165"/>
    <col min="770" max="770" width="78.453125" style="165" bestFit="1" customWidth="1"/>
    <col min="771" max="772" width="9.08984375" style="165"/>
    <col min="773" max="773" width="10.08984375" style="165" bestFit="1" customWidth="1"/>
    <col min="774" max="774" width="18.36328125" style="165" customWidth="1"/>
    <col min="775" max="1025" width="9.08984375" style="165"/>
    <col min="1026" max="1026" width="78.453125" style="165" bestFit="1" customWidth="1"/>
    <col min="1027" max="1028" width="9.08984375" style="165"/>
    <col min="1029" max="1029" width="10.08984375" style="165" bestFit="1" customWidth="1"/>
    <col min="1030" max="1030" width="18.36328125" style="165" customWidth="1"/>
    <col min="1031" max="1281" width="9.08984375" style="165"/>
    <col min="1282" max="1282" width="78.453125" style="165" bestFit="1" customWidth="1"/>
    <col min="1283" max="1284" width="9.08984375" style="165"/>
    <col min="1285" max="1285" width="10.08984375" style="165" bestFit="1" customWidth="1"/>
    <col min="1286" max="1286" width="18.36328125" style="165" customWidth="1"/>
    <col min="1287" max="1537" width="9.08984375" style="165"/>
    <col min="1538" max="1538" width="78.453125" style="165" bestFit="1" customWidth="1"/>
    <col min="1539" max="1540" width="9.08984375" style="165"/>
    <col min="1541" max="1541" width="10.08984375" style="165" bestFit="1" customWidth="1"/>
    <col min="1542" max="1542" width="18.36328125" style="165" customWidth="1"/>
    <col min="1543" max="1793" width="9.08984375" style="165"/>
    <col min="1794" max="1794" width="78.453125" style="165" bestFit="1" customWidth="1"/>
    <col min="1795" max="1796" width="9.08984375" style="165"/>
    <col min="1797" max="1797" width="10.08984375" style="165" bestFit="1" customWidth="1"/>
    <col min="1798" max="1798" width="18.36328125" style="165" customWidth="1"/>
    <col min="1799" max="2049" width="9.08984375" style="165"/>
    <col min="2050" max="2050" width="78.453125" style="165" bestFit="1" customWidth="1"/>
    <col min="2051" max="2052" width="9.08984375" style="165"/>
    <col min="2053" max="2053" width="10.08984375" style="165" bestFit="1" customWidth="1"/>
    <col min="2054" max="2054" width="18.36328125" style="165" customWidth="1"/>
    <col min="2055" max="2305" width="9.08984375" style="165"/>
    <col min="2306" max="2306" width="78.453125" style="165" bestFit="1" customWidth="1"/>
    <col min="2307" max="2308" width="9.08984375" style="165"/>
    <col min="2309" max="2309" width="10.08984375" style="165" bestFit="1" customWidth="1"/>
    <col min="2310" max="2310" width="18.36328125" style="165" customWidth="1"/>
    <col min="2311" max="2561" width="9.08984375" style="165"/>
    <col min="2562" max="2562" width="78.453125" style="165" bestFit="1" customWidth="1"/>
    <col min="2563" max="2564" width="9.08984375" style="165"/>
    <col min="2565" max="2565" width="10.08984375" style="165" bestFit="1" customWidth="1"/>
    <col min="2566" max="2566" width="18.36328125" style="165" customWidth="1"/>
    <col min="2567" max="2817" width="9.08984375" style="165"/>
    <col min="2818" max="2818" width="78.453125" style="165" bestFit="1" customWidth="1"/>
    <col min="2819" max="2820" width="9.08984375" style="165"/>
    <col min="2821" max="2821" width="10.08984375" style="165" bestFit="1" customWidth="1"/>
    <col min="2822" max="2822" width="18.36328125" style="165" customWidth="1"/>
    <col min="2823" max="3073" width="9.08984375" style="165"/>
    <col min="3074" max="3074" width="78.453125" style="165" bestFit="1" customWidth="1"/>
    <col min="3075" max="3076" width="9.08984375" style="165"/>
    <col min="3077" max="3077" width="10.08984375" style="165" bestFit="1" customWidth="1"/>
    <col min="3078" max="3078" width="18.36328125" style="165" customWidth="1"/>
    <col min="3079" max="3329" width="9.08984375" style="165"/>
    <col min="3330" max="3330" width="78.453125" style="165" bestFit="1" customWidth="1"/>
    <col min="3331" max="3332" width="9.08984375" style="165"/>
    <col min="3333" max="3333" width="10.08984375" style="165" bestFit="1" customWidth="1"/>
    <col min="3334" max="3334" width="18.36328125" style="165" customWidth="1"/>
    <col min="3335" max="3585" width="9.08984375" style="165"/>
    <col min="3586" max="3586" width="78.453125" style="165" bestFit="1" customWidth="1"/>
    <col min="3587" max="3588" width="9.08984375" style="165"/>
    <col min="3589" max="3589" width="10.08984375" style="165" bestFit="1" customWidth="1"/>
    <col min="3590" max="3590" width="18.36328125" style="165" customWidth="1"/>
    <col min="3591" max="3841" width="9.08984375" style="165"/>
    <col min="3842" max="3842" width="78.453125" style="165" bestFit="1" customWidth="1"/>
    <col min="3843" max="3844" width="9.08984375" style="165"/>
    <col min="3845" max="3845" width="10.08984375" style="165" bestFit="1" customWidth="1"/>
    <col min="3846" max="3846" width="18.36328125" style="165" customWidth="1"/>
    <col min="3847" max="4097" width="9.08984375" style="165"/>
    <col min="4098" max="4098" width="78.453125" style="165" bestFit="1" customWidth="1"/>
    <col min="4099" max="4100" width="9.08984375" style="165"/>
    <col min="4101" max="4101" width="10.08984375" style="165" bestFit="1" customWidth="1"/>
    <col min="4102" max="4102" width="18.36328125" style="165" customWidth="1"/>
    <col min="4103" max="4353" width="9.08984375" style="165"/>
    <col min="4354" max="4354" width="78.453125" style="165" bestFit="1" customWidth="1"/>
    <col min="4355" max="4356" width="9.08984375" style="165"/>
    <col min="4357" max="4357" width="10.08984375" style="165" bestFit="1" customWidth="1"/>
    <col min="4358" max="4358" width="18.36328125" style="165" customWidth="1"/>
    <col min="4359" max="4609" width="9.08984375" style="165"/>
    <col min="4610" max="4610" width="78.453125" style="165" bestFit="1" customWidth="1"/>
    <col min="4611" max="4612" width="9.08984375" style="165"/>
    <col min="4613" max="4613" width="10.08984375" style="165" bestFit="1" customWidth="1"/>
    <col min="4614" max="4614" width="18.36328125" style="165" customWidth="1"/>
    <col min="4615" max="4865" width="9.08984375" style="165"/>
    <col min="4866" max="4866" width="78.453125" style="165" bestFit="1" customWidth="1"/>
    <col min="4867" max="4868" width="9.08984375" style="165"/>
    <col min="4869" max="4869" width="10.08984375" style="165" bestFit="1" customWidth="1"/>
    <col min="4870" max="4870" width="18.36328125" style="165" customWidth="1"/>
    <col min="4871" max="5121" width="9.08984375" style="165"/>
    <col min="5122" max="5122" width="78.453125" style="165" bestFit="1" customWidth="1"/>
    <col min="5123" max="5124" width="9.08984375" style="165"/>
    <col min="5125" max="5125" width="10.08984375" style="165" bestFit="1" customWidth="1"/>
    <col min="5126" max="5126" width="18.36328125" style="165" customWidth="1"/>
    <col min="5127" max="5377" width="9.08984375" style="165"/>
    <col min="5378" max="5378" width="78.453125" style="165" bestFit="1" customWidth="1"/>
    <col min="5379" max="5380" width="9.08984375" style="165"/>
    <col min="5381" max="5381" width="10.08984375" style="165" bestFit="1" customWidth="1"/>
    <col min="5382" max="5382" width="18.36328125" style="165" customWidth="1"/>
    <col min="5383" max="5633" width="9.08984375" style="165"/>
    <col min="5634" max="5634" width="78.453125" style="165" bestFit="1" customWidth="1"/>
    <col min="5635" max="5636" width="9.08984375" style="165"/>
    <col min="5637" max="5637" width="10.08984375" style="165" bestFit="1" customWidth="1"/>
    <col min="5638" max="5638" width="18.36328125" style="165" customWidth="1"/>
    <col min="5639" max="5889" width="9.08984375" style="165"/>
    <col min="5890" max="5890" width="78.453125" style="165" bestFit="1" customWidth="1"/>
    <col min="5891" max="5892" width="9.08984375" style="165"/>
    <col min="5893" max="5893" width="10.08984375" style="165" bestFit="1" customWidth="1"/>
    <col min="5894" max="5894" width="18.36328125" style="165" customWidth="1"/>
    <col min="5895" max="6145" width="9.08984375" style="165"/>
    <col min="6146" max="6146" width="78.453125" style="165" bestFit="1" customWidth="1"/>
    <col min="6147" max="6148" width="9.08984375" style="165"/>
    <col min="6149" max="6149" width="10.08984375" style="165" bestFit="1" customWidth="1"/>
    <col min="6150" max="6150" width="18.36328125" style="165" customWidth="1"/>
    <col min="6151" max="6401" width="9.08984375" style="165"/>
    <col min="6402" max="6402" width="78.453125" style="165" bestFit="1" customWidth="1"/>
    <col min="6403" max="6404" width="9.08984375" style="165"/>
    <col min="6405" max="6405" width="10.08984375" style="165" bestFit="1" customWidth="1"/>
    <col min="6406" max="6406" width="18.36328125" style="165" customWidth="1"/>
    <col min="6407" max="6657" width="9.08984375" style="165"/>
    <col min="6658" max="6658" width="78.453125" style="165" bestFit="1" customWidth="1"/>
    <col min="6659" max="6660" width="9.08984375" style="165"/>
    <col min="6661" max="6661" width="10.08984375" style="165" bestFit="1" customWidth="1"/>
    <col min="6662" max="6662" width="18.36328125" style="165" customWidth="1"/>
    <col min="6663" max="6913" width="9.08984375" style="165"/>
    <col min="6914" max="6914" width="78.453125" style="165" bestFit="1" customWidth="1"/>
    <col min="6915" max="6916" width="9.08984375" style="165"/>
    <col min="6917" max="6917" width="10.08984375" style="165" bestFit="1" customWidth="1"/>
    <col min="6918" max="6918" width="18.36328125" style="165" customWidth="1"/>
    <col min="6919" max="7169" width="9.08984375" style="165"/>
    <col min="7170" max="7170" width="78.453125" style="165" bestFit="1" customWidth="1"/>
    <col min="7171" max="7172" width="9.08984375" style="165"/>
    <col min="7173" max="7173" width="10.08984375" style="165" bestFit="1" customWidth="1"/>
    <col min="7174" max="7174" width="18.36328125" style="165" customWidth="1"/>
    <col min="7175" max="7425" width="9.08984375" style="165"/>
    <col min="7426" max="7426" width="78.453125" style="165" bestFit="1" customWidth="1"/>
    <col min="7427" max="7428" width="9.08984375" style="165"/>
    <col min="7429" max="7429" width="10.08984375" style="165" bestFit="1" customWidth="1"/>
    <col min="7430" max="7430" width="18.36328125" style="165" customWidth="1"/>
    <col min="7431" max="7681" width="9.08984375" style="165"/>
    <col min="7682" max="7682" width="78.453125" style="165" bestFit="1" customWidth="1"/>
    <col min="7683" max="7684" width="9.08984375" style="165"/>
    <col min="7685" max="7685" width="10.08984375" style="165" bestFit="1" customWidth="1"/>
    <col min="7686" max="7686" width="18.36328125" style="165" customWidth="1"/>
    <col min="7687" max="7937" width="9.08984375" style="165"/>
    <col min="7938" max="7938" width="78.453125" style="165" bestFit="1" customWidth="1"/>
    <col min="7939" max="7940" width="9.08984375" style="165"/>
    <col min="7941" max="7941" width="10.08984375" style="165" bestFit="1" customWidth="1"/>
    <col min="7942" max="7942" width="18.36328125" style="165" customWidth="1"/>
    <col min="7943" max="8193" width="9.08984375" style="165"/>
    <col min="8194" max="8194" width="78.453125" style="165" bestFit="1" customWidth="1"/>
    <col min="8195" max="8196" width="9.08984375" style="165"/>
    <col min="8197" max="8197" width="10.08984375" style="165" bestFit="1" customWidth="1"/>
    <col min="8198" max="8198" width="18.36328125" style="165" customWidth="1"/>
    <col min="8199" max="8449" width="9.08984375" style="165"/>
    <col min="8450" max="8450" width="78.453125" style="165" bestFit="1" customWidth="1"/>
    <col min="8451" max="8452" width="9.08984375" style="165"/>
    <col min="8453" max="8453" width="10.08984375" style="165" bestFit="1" customWidth="1"/>
    <col min="8454" max="8454" width="18.36328125" style="165" customWidth="1"/>
    <col min="8455" max="8705" width="9.08984375" style="165"/>
    <col min="8706" max="8706" width="78.453125" style="165" bestFit="1" customWidth="1"/>
    <col min="8707" max="8708" width="9.08984375" style="165"/>
    <col min="8709" max="8709" width="10.08984375" style="165" bestFit="1" customWidth="1"/>
    <col min="8710" max="8710" width="18.36328125" style="165" customWidth="1"/>
    <col min="8711" max="8961" width="9.08984375" style="165"/>
    <col min="8962" max="8962" width="78.453125" style="165" bestFit="1" customWidth="1"/>
    <col min="8963" max="8964" width="9.08984375" style="165"/>
    <col min="8965" max="8965" width="10.08984375" style="165" bestFit="1" customWidth="1"/>
    <col min="8966" max="8966" width="18.36328125" style="165" customWidth="1"/>
    <col min="8967" max="9217" width="9.08984375" style="165"/>
    <col min="9218" max="9218" width="78.453125" style="165" bestFit="1" customWidth="1"/>
    <col min="9219" max="9220" width="9.08984375" style="165"/>
    <col min="9221" max="9221" width="10.08984375" style="165" bestFit="1" customWidth="1"/>
    <col min="9222" max="9222" width="18.36328125" style="165" customWidth="1"/>
    <col min="9223" max="9473" width="9.08984375" style="165"/>
    <col min="9474" max="9474" width="78.453125" style="165" bestFit="1" customWidth="1"/>
    <col min="9475" max="9476" width="9.08984375" style="165"/>
    <col min="9477" max="9477" width="10.08984375" style="165" bestFit="1" customWidth="1"/>
    <col min="9478" max="9478" width="18.36328125" style="165" customWidth="1"/>
    <col min="9479" max="9729" width="9.08984375" style="165"/>
    <col min="9730" max="9730" width="78.453125" style="165" bestFit="1" customWidth="1"/>
    <col min="9731" max="9732" width="9.08984375" style="165"/>
    <col min="9733" max="9733" width="10.08984375" style="165" bestFit="1" customWidth="1"/>
    <col min="9734" max="9734" width="18.36328125" style="165" customWidth="1"/>
    <col min="9735" max="9985" width="9.08984375" style="165"/>
    <col min="9986" max="9986" width="78.453125" style="165" bestFit="1" customWidth="1"/>
    <col min="9987" max="9988" width="9.08984375" style="165"/>
    <col min="9989" max="9989" width="10.08984375" style="165" bestFit="1" customWidth="1"/>
    <col min="9990" max="9990" width="18.36328125" style="165" customWidth="1"/>
    <col min="9991" max="10241" width="9.08984375" style="165"/>
    <col min="10242" max="10242" width="78.453125" style="165" bestFit="1" customWidth="1"/>
    <col min="10243" max="10244" width="9.08984375" style="165"/>
    <col min="10245" max="10245" width="10.08984375" style="165" bestFit="1" customWidth="1"/>
    <col min="10246" max="10246" width="18.36328125" style="165" customWidth="1"/>
    <col min="10247" max="10497" width="9.08984375" style="165"/>
    <col min="10498" max="10498" width="78.453125" style="165" bestFit="1" customWidth="1"/>
    <col min="10499" max="10500" width="9.08984375" style="165"/>
    <col min="10501" max="10501" width="10.08984375" style="165" bestFit="1" customWidth="1"/>
    <col min="10502" max="10502" width="18.36328125" style="165" customWidth="1"/>
    <col min="10503" max="10753" width="9.08984375" style="165"/>
    <col min="10754" max="10754" width="78.453125" style="165" bestFit="1" customWidth="1"/>
    <col min="10755" max="10756" width="9.08984375" style="165"/>
    <col min="10757" max="10757" width="10.08984375" style="165" bestFit="1" customWidth="1"/>
    <col min="10758" max="10758" width="18.36328125" style="165" customWidth="1"/>
    <col min="10759" max="11009" width="9.08984375" style="165"/>
    <col min="11010" max="11010" width="78.453125" style="165" bestFit="1" customWidth="1"/>
    <col min="11011" max="11012" width="9.08984375" style="165"/>
    <col min="11013" max="11013" width="10.08984375" style="165" bestFit="1" customWidth="1"/>
    <col min="11014" max="11014" width="18.36328125" style="165" customWidth="1"/>
    <col min="11015" max="11265" width="9.08984375" style="165"/>
    <col min="11266" max="11266" width="78.453125" style="165" bestFit="1" customWidth="1"/>
    <col min="11267" max="11268" width="9.08984375" style="165"/>
    <col min="11269" max="11269" width="10.08984375" style="165" bestFit="1" customWidth="1"/>
    <col min="11270" max="11270" width="18.36328125" style="165" customWidth="1"/>
    <col min="11271" max="11521" width="9.08984375" style="165"/>
    <col min="11522" max="11522" width="78.453125" style="165" bestFit="1" customWidth="1"/>
    <col min="11523" max="11524" width="9.08984375" style="165"/>
    <col min="11525" max="11525" width="10.08984375" style="165" bestFit="1" customWidth="1"/>
    <col min="11526" max="11526" width="18.36328125" style="165" customWidth="1"/>
    <col min="11527" max="11777" width="9.08984375" style="165"/>
    <col min="11778" max="11778" width="78.453125" style="165" bestFit="1" customWidth="1"/>
    <col min="11779" max="11780" width="9.08984375" style="165"/>
    <col min="11781" max="11781" width="10.08984375" style="165" bestFit="1" customWidth="1"/>
    <col min="11782" max="11782" width="18.36328125" style="165" customWidth="1"/>
    <col min="11783" max="12033" width="9.08984375" style="165"/>
    <col min="12034" max="12034" width="78.453125" style="165" bestFit="1" customWidth="1"/>
    <col min="12035" max="12036" width="9.08984375" style="165"/>
    <col min="12037" max="12037" width="10.08984375" style="165" bestFit="1" customWidth="1"/>
    <col min="12038" max="12038" width="18.36328125" style="165" customWidth="1"/>
    <col min="12039" max="12289" width="9.08984375" style="165"/>
    <col min="12290" max="12290" width="78.453125" style="165" bestFit="1" customWidth="1"/>
    <col min="12291" max="12292" width="9.08984375" style="165"/>
    <col min="12293" max="12293" width="10.08984375" style="165" bestFit="1" customWidth="1"/>
    <col min="12294" max="12294" width="18.36328125" style="165" customWidth="1"/>
    <col min="12295" max="12545" width="9.08984375" style="165"/>
    <col min="12546" max="12546" width="78.453125" style="165" bestFit="1" customWidth="1"/>
    <col min="12547" max="12548" width="9.08984375" style="165"/>
    <col min="12549" max="12549" width="10.08984375" style="165" bestFit="1" customWidth="1"/>
    <col min="12550" max="12550" width="18.36328125" style="165" customWidth="1"/>
    <col min="12551" max="12801" width="9.08984375" style="165"/>
    <col min="12802" max="12802" width="78.453125" style="165" bestFit="1" customWidth="1"/>
    <col min="12803" max="12804" width="9.08984375" style="165"/>
    <col min="12805" max="12805" width="10.08984375" style="165" bestFit="1" customWidth="1"/>
    <col min="12806" max="12806" width="18.36328125" style="165" customWidth="1"/>
    <col min="12807" max="13057" width="9.08984375" style="165"/>
    <col min="13058" max="13058" width="78.453125" style="165" bestFit="1" customWidth="1"/>
    <col min="13059" max="13060" width="9.08984375" style="165"/>
    <col min="13061" max="13061" width="10.08984375" style="165" bestFit="1" customWidth="1"/>
    <col min="13062" max="13062" width="18.36328125" style="165" customWidth="1"/>
    <col min="13063" max="13313" width="9.08984375" style="165"/>
    <col min="13314" max="13314" width="78.453125" style="165" bestFit="1" customWidth="1"/>
    <col min="13315" max="13316" width="9.08984375" style="165"/>
    <col min="13317" max="13317" width="10.08984375" style="165" bestFit="1" customWidth="1"/>
    <col min="13318" max="13318" width="18.36328125" style="165" customWidth="1"/>
    <col min="13319" max="13569" width="9.08984375" style="165"/>
    <col min="13570" max="13570" width="78.453125" style="165" bestFit="1" customWidth="1"/>
    <col min="13571" max="13572" width="9.08984375" style="165"/>
    <col min="13573" max="13573" width="10.08984375" style="165" bestFit="1" customWidth="1"/>
    <col min="13574" max="13574" width="18.36328125" style="165" customWidth="1"/>
    <col min="13575" max="13825" width="9.08984375" style="165"/>
    <col min="13826" max="13826" width="78.453125" style="165" bestFit="1" customWidth="1"/>
    <col min="13827" max="13828" width="9.08984375" style="165"/>
    <col min="13829" max="13829" width="10.08984375" style="165" bestFit="1" customWidth="1"/>
    <col min="13830" max="13830" width="18.36328125" style="165" customWidth="1"/>
    <col min="13831" max="14081" width="9.08984375" style="165"/>
    <col min="14082" max="14082" width="78.453125" style="165" bestFit="1" customWidth="1"/>
    <col min="14083" max="14084" width="9.08984375" style="165"/>
    <col min="14085" max="14085" width="10.08984375" style="165" bestFit="1" customWidth="1"/>
    <col min="14086" max="14086" width="18.36328125" style="165" customWidth="1"/>
    <col min="14087" max="14337" width="9.08984375" style="165"/>
    <col min="14338" max="14338" width="78.453125" style="165" bestFit="1" customWidth="1"/>
    <col min="14339" max="14340" width="9.08984375" style="165"/>
    <col min="14341" max="14341" width="10.08984375" style="165" bestFit="1" customWidth="1"/>
    <col min="14342" max="14342" width="18.36328125" style="165" customWidth="1"/>
    <col min="14343" max="14593" width="9.08984375" style="165"/>
    <col min="14594" max="14594" width="78.453125" style="165" bestFit="1" customWidth="1"/>
    <col min="14595" max="14596" width="9.08984375" style="165"/>
    <col min="14597" max="14597" width="10.08984375" style="165" bestFit="1" customWidth="1"/>
    <col min="14598" max="14598" width="18.36328125" style="165" customWidth="1"/>
    <col min="14599" max="14849" width="9.08984375" style="165"/>
    <col min="14850" max="14850" width="78.453125" style="165" bestFit="1" customWidth="1"/>
    <col min="14851" max="14852" width="9.08984375" style="165"/>
    <col min="14853" max="14853" width="10.08984375" style="165" bestFit="1" customWidth="1"/>
    <col min="14854" max="14854" width="18.36328125" style="165" customWidth="1"/>
    <col min="14855" max="15105" width="9.08984375" style="165"/>
    <col min="15106" max="15106" width="78.453125" style="165" bestFit="1" customWidth="1"/>
    <col min="15107" max="15108" width="9.08984375" style="165"/>
    <col min="15109" max="15109" width="10.08984375" style="165" bestFit="1" customWidth="1"/>
    <col min="15110" max="15110" width="18.36328125" style="165" customWidth="1"/>
    <col min="15111" max="15361" width="9.08984375" style="165"/>
    <col min="15362" max="15362" width="78.453125" style="165" bestFit="1" customWidth="1"/>
    <col min="15363" max="15364" width="9.08984375" style="165"/>
    <col min="15365" max="15365" width="10.08984375" style="165" bestFit="1" customWidth="1"/>
    <col min="15366" max="15366" width="18.36328125" style="165" customWidth="1"/>
    <col min="15367" max="15617" width="9.08984375" style="165"/>
    <col min="15618" max="15618" width="78.453125" style="165" bestFit="1" customWidth="1"/>
    <col min="15619" max="15620" width="9.08984375" style="165"/>
    <col min="15621" max="15621" width="10.08984375" style="165" bestFit="1" customWidth="1"/>
    <col min="15622" max="15622" width="18.36328125" style="165" customWidth="1"/>
    <col min="15623" max="15873" width="9.08984375" style="165"/>
    <col min="15874" max="15874" width="78.453125" style="165" bestFit="1" customWidth="1"/>
    <col min="15875" max="15876" width="9.08984375" style="165"/>
    <col min="15877" max="15877" width="10.08984375" style="165" bestFit="1" customWidth="1"/>
    <col min="15878" max="15878" width="18.36328125" style="165" customWidth="1"/>
    <col min="15879" max="16129" width="9.08984375" style="165"/>
    <col min="16130" max="16130" width="78.453125" style="165" bestFit="1" customWidth="1"/>
    <col min="16131" max="16132" width="9.08984375" style="165"/>
    <col min="16133" max="16133" width="10.08984375" style="165" bestFit="1" customWidth="1"/>
    <col min="16134" max="16134" width="18.36328125" style="165" customWidth="1"/>
    <col min="16135" max="16384" width="9.08984375" style="165"/>
  </cols>
  <sheetData>
    <row r="1" spans="1:6" s="25" customFormat="1" ht="39" customHeight="1" thickBot="1" x14ac:dyDescent="0.4">
      <c r="A1" s="355" t="s">
        <v>383</v>
      </c>
      <c r="B1" s="372"/>
      <c r="C1" s="372"/>
      <c r="D1" s="372"/>
      <c r="E1" s="372"/>
      <c r="F1" s="373"/>
    </row>
    <row r="2" spans="1:6" s="25" customFormat="1" ht="39" customHeight="1" thickBot="1" x14ac:dyDescent="0.4">
      <c r="A2" s="355" t="s">
        <v>384</v>
      </c>
      <c r="B2" s="372"/>
      <c r="C2" s="372"/>
      <c r="D2" s="372"/>
      <c r="E2" s="372"/>
      <c r="F2" s="373"/>
    </row>
    <row r="3" spans="1:6" s="25" customFormat="1" ht="18" thickBot="1" x14ac:dyDescent="0.4">
      <c r="A3" s="361" t="s">
        <v>289</v>
      </c>
      <c r="B3" s="362"/>
      <c r="C3" s="362"/>
      <c r="D3" s="362"/>
      <c r="E3" s="362"/>
      <c r="F3" s="363"/>
    </row>
    <row r="4" spans="1:6" s="25" customFormat="1" ht="20.5" thickBot="1" x14ac:dyDescent="0.4">
      <c r="A4" s="364" t="s">
        <v>290</v>
      </c>
      <c r="B4" s="365"/>
      <c r="C4" s="157" t="s">
        <v>291</v>
      </c>
      <c r="D4" s="158" t="s">
        <v>292</v>
      </c>
      <c r="E4" s="158" t="s">
        <v>293</v>
      </c>
      <c r="F4" s="159" t="s">
        <v>294</v>
      </c>
    </row>
    <row r="5" spans="1:6" s="25" customFormat="1" ht="15.5" x14ac:dyDescent="0.35">
      <c r="A5" s="160" t="s">
        <v>295</v>
      </c>
      <c r="B5" s="344" t="s">
        <v>296</v>
      </c>
      <c r="C5" s="366"/>
      <c r="D5" s="366"/>
      <c r="E5" s="366"/>
      <c r="F5" s="366"/>
    </row>
    <row r="6" spans="1:6" s="25" customFormat="1" ht="60" customHeight="1" x14ac:dyDescent="0.35">
      <c r="A6" s="338">
        <v>1</v>
      </c>
      <c r="B6" s="180" t="s">
        <v>297</v>
      </c>
      <c r="C6" s="181" t="s">
        <v>298</v>
      </c>
      <c r="D6" s="348">
        <f>1*1.6*1.7</f>
        <v>2.72</v>
      </c>
      <c r="E6" s="342"/>
      <c r="F6" s="342">
        <f>+D6*E6</f>
        <v>0</v>
      </c>
    </row>
    <row r="7" spans="1:6" s="25" customFormat="1" ht="58.5" customHeight="1" x14ac:dyDescent="0.35">
      <c r="A7" s="339"/>
      <c r="B7" s="182" t="s">
        <v>299</v>
      </c>
      <c r="C7" s="183" t="s">
        <v>300</v>
      </c>
      <c r="D7" s="349"/>
      <c r="E7" s="342"/>
      <c r="F7" s="342"/>
    </row>
    <row r="8" spans="1:6" s="25" customFormat="1" ht="61.5" customHeight="1" x14ac:dyDescent="0.35">
      <c r="A8" s="338">
        <v>2</v>
      </c>
      <c r="B8" s="180" t="s">
        <v>301</v>
      </c>
      <c r="C8" s="181" t="s">
        <v>302</v>
      </c>
      <c r="D8" s="348">
        <v>1</v>
      </c>
      <c r="E8" s="342"/>
      <c r="F8" s="342">
        <f>+D8*E8</f>
        <v>0</v>
      </c>
    </row>
    <row r="9" spans="1:6" s="25" customFormat="1" ht="58.25" customHeight="1" x14ac:dyDescent="0.35">
      <c r="A9" s="339"/>
      <c r="B9" s="182" t="s">
        <v>303</v>
      </c>
      <c r="C9" s="183" t="s">
        <v>111</v>
      </c>
      <c r="D9" s="349"/>
      <c r="E9" s="342"/>
      <c r="F9" s="342"/>
    </row>
    <row r="10" spans="1:6" ht="27" customHeight="1" x14ac:dyDescent="0.25">
      <c r="A10" s="338">
        <v>3</v>
      </c>
      <c r="B10" s="180" t="s">
        <v>304</v>
      </c>
      <c r="C10" s="181" t="s">
        <v>305</v>
      </c>
      <c r="D10" s="348">
        <v>0.7</v>
      </c>
      <c r="E10" s="342"/>
      <c r="F10" s="342">
        <f>+D10*E10</f>
        <v>0</v>
      </c>
    </row>
    <row r="11" spans="1:6" ht="27.65" customHeight="1" x14ac:dyDescent="0.25">
      <c r="A11" s="339"/>
      <c r="B11" s="182" t="s">
        <v>306</v>
      </c>
      <c r="C11" s="183" t="s">
        <v>300</v>
      </c>
      <c r="D11" s="349"/>
      <c r="E11" s="342"/>
      <c r="F11" s="342"/>
    </row>
    <row r="12" spans="1:6" s="25" customFormat="1" ht="16" thickBot="1" x14ac:dyDescent="0.4">
      <c r="A12" s="343" t="s">
        <v>307</v>
      </c>
      <c r="B12" s="350"/>
      <c r="C12" s="350"/>
      <c r="D12" s="350"/>
      <c r="E12" s="350"/>
      <c r="F12" s="166">
        <f>SUM(F6:F10)</f>
        <v>0</v>
      </c>
    </row>
    <row r="13" spans="1:6" s="25" customFormat="1" ht="15.5" x14ac:dyDescent="0.35">
      <c r="A13" s="160" t="s">
        <v>308</v>
      </c>
      <c r="B13" s="344" t="s">
        <v>309</v>
      </c>
      <c r="C13" s="344"/>
      <c r="D13" s="344"/>
      <c r="E13" s="344"/>
      <c r="F13" s="344"/>
    </row>
    <row r="14" spans="1:6" s="25" customFormat="1" ht="30" customHeight="1" x14ac:dyDescent="0.35">
      <c r="A14" s="338">
        <v>1</v>
      </c>
      <c r="B14" s="180" t="s">
        <v>310</v>
      </c>
      <c r="C14" s="181" t="s">
        <v>298</v>
      </c>
      <c r="D14" s="340">
        <f>32*0.3*0.6</f>
        <v>5.76</v>
      </c>
      <c r="E14" s="342"/>
      <c r="F14" s="342">
        <f>+D14*E14</f>
        <v>0</v>
      </c>
    </row>
    <row r="15" spans="1:6" s="25" customFormat="1" ht="30" customHeight="1" x14ac:dyDescent="0.35">
      <c r="A15" s="339"/>
      <c r="B15" s="182" t="s">
        <v>311</v>
      </c>
      <c r="C15" s="183" t="s">
        <v>300</v>
      </c>
      <c r="D15" s="341"/>
      <c r="E15" s="342"/>
      <c r="F15" s="342"/>
    </row>
    <row r="16" spans="1:6" ht="95.25" customHeight="1" x14ac:dyDescent="0.25">
      <c r="A16" s="338">
        <v>2</v>
      </c>
      <c r="B16" s="180" t="s">
        <v>312</v>
      </c>
      <c r="C16" s="338" t="s">
        <v>106</v>
      </c>
      <c r="D16" s="340"/>
      <c r="E16" s="342"/>
      <c r="F16" s="342"/>
    </row>
    <row r="17" spans="1:6" ht="98.25" customHeight="1" x14ac:dyDescent="0.25">
      <c r="A17" s="339"/>
      <c r="B17" s="182" t="s">
        <v>313</v>
      </c>
      <c r="C17" s="345"/>
      <c r="D17" s="354"/>
      <c r="E17" s="342"/>
      <c r="F17" s="342"/>
    </row>
    <row r="18" spans="1:6" ht="37.5" x14ac:dyDescent="0.25">
      <c r="A18" s="338">
        <v>3</v>
      </c>
      <c r="B18" s="180" t="s">
        <v>314</v>
      </c>
      <c r="C18" s="345"/>
      <c r="D18" s="354"/>
      <c r="E18" s="342"/>
      <c r="F18" s="342"/>
    </row>
    <row r="19" spans="1:6" ht="63" customHeight="1" x14ac:dyDescent="0.25">
      <c r="A19" s="339"/>
      <c r="B19" s="182" t="s">
        <v>315</v>
      </c>
      <c r="C19" s="345"/>
      <c r="D19" s="341"/>
      <c r="E19" s="342"/>
      <c r="F19" s="342"/>
    </row>
    <row r="20" spans="1:6" ht="22.5" customHeight="1" x14ac:dyDescent="0.25">
      <c r="A20" s="338">
        <v>4</v>
      </c>
      <c r="B20" s="180" t="s">
        <v>316</v>
      </c>
      <c r="C20" s="345"/>
      <c r="D20" s="340">
        <v>35</v>
      </c>
      <c r="E20" s="342"/>
      <c r="F20" s="342">
        <f>+D20*E20</f>
        <v>0</v>
      </c>
    </row>
    <row r="21" spans="1:6" ht="22.5" customHeight="1" x14ac:dyDescent="0.25">
      <c r="A21" s="339"/>
      <c r="B21" s="182" t="s">
        <v>317</v>
      </c>
      <c r="C21" s="345"/>
      <c r="D21" s="341"/>
      <c r="E21" s="342"/>
      <c r="F21" s="342"/>
    </row>
    <row r="22" spans="1:6" ht="25.5" customHeight="1" x14ac:dyDescent="0.25">
      <c r="A22" s="338">
        <v>5</v>
      </c>
      <c r="B22" s="180" t="s">
        <v>318</v>
      </c>
      <c r="C22" s="345"/>
      <c r="D22" s="340">
        <v>17</v>
      </c>
      <c r="E22" s="342"/>
      <c r="F22" s="342">
        <f>+D22*E22</f>
        <v>0</v>
      </c>
    </row>
    <row r="23" spans="1:6" ht="25.5" customHeight="1" x14ac:dyDescent="0.25">
      <c r="A23" s="339"/>
      <c r="B23" s="182" t="s">
        <v>319</v>
      </c>
      <c r="C23" s="345"/>
      <c r="D23" s="341"/>
      <c r="E23" s="342"/>
      <c r="F23" s="342"/>
    </row>
    <row r="24" spans="1:6" ht="25.5" customHeight="1" x14ac:dyDescent="0.25">
      <c r="A24" s="338">
        <v>6</v>
      </c>
      <c r="B24" s="180" t="s">
        <v>320</v>
      </c>
      <c r="C24" s="345"/>
      <c r="D24" s="340">
        <v>17</v>
      </c>
      <c r="E24" s="342"/>
      <c r="F24" s="342">
        <f>+D24*E24</f>
        <v>0</v>
      </c>
    </row>
    <row r="25" spans="1:6" ht="25.5" customHeight="1" x14ac:dyDescent="0.25">
      <c r="A25" s="339"/>
      <c r="B25" s="182" t="s">
        <v>321</v>
      </c>
      <c r="C25" s="345"/>
      <c r="D25" s="341"/>
      <c r="E25" s="342"/>
      <c r="F25" s="342"/>
    </row>
    <row r="26" spans="1:6" ht="25.5" customHeight="1" x14ac:dyDescent="0.25">
      <c r="A26" s="338">
        <v>7</v>
      </c>
      <c r="B26" s="180" t="s">
        <v>322</v>
      </c>
      <c r="C26" s="345"/>
      <c r="D26" s="340">
        <v>45</v>
      </c>
      <c r="E26" s="342"/>
      <c r="F26" s="342">
        <f>+D26*E26</f>
        <v>0</v>
      </c>
    </row>
    <row r="27" spans="1:6" ht="25.5" customHeight="1" x14ac:dyDescent="0.25">
      <c r="A27" s="339"/>
      <c r="B27" s="182" t="s">
        <v>323</v>
      </c>
      <c r="C27" s="339"/>
      <c r="D27" s="341"/>
      <c r="E27" s="342"/>
      <c r="F27" s="342"/>
    </row>
    <row r="28" spans="1:6" s="25" customFormat="1" ht="16" thickBot="1" x14ac:dyDescent="0.4">
      <c r="A28" s="343" t="s">
        <v>324</v>
      </c>
      <c r="B28" s="350"/>
      <c r="C28" s="350"/>
      <c r="D28" s="350"/>
      <c r="E28" s="350"/>
      <c r="F28" s="166">
        <f>SUM(F14:F27)</f>
        <v>0</v>
      </c>
    </row>
    <row r="29" spans="1:6" s="25" customFormat="1" ht="15.5" x14ac:dyDescent="0.35">
      <c r="A29" s="351" t="s">
        <v>325</v>
      </c>
      <c r="B29" s="352"/>
      <c r="C29" s="352"/>
      <c r="D29" s="352"/>
      <c r="E29" s="352"/>
      <c r="F29" s="352"/>
    </row>
    <row r="30" spans="1:6" s="25" customFormat="1" ht="15.5" x14ac:dyDescent="0.35">
      <c r="A30" s="167" t="s">
        <v>326</v>
      </c>
      <c r="B30" s="353" t="s">
        <v>327</v>
      </c>
      <c r="C30" s="353"/>
      <c r="D30" s="353"/>
      <c r="E30" s="353"/>
      <c r="F30" s="353"/>
    </row>
    <row r="31" spans="1:6" s="25" customFormat="1" ht="27" x14ac:dyDescent="0.35">
      <c r="A31" s="338">
        <v>1</v>
      </c>
      <c r="B31" s="180" t="s">
        <v>328</v>
      </c>
      <c r="C31" s="181" t="s">
        <v>298</v>
      </c>
      <c r="D31" s="340">
        <f>35*0.3*1+1*1*0.4</f>
        <v>10.9</v>
      </c>
      <c r="E31" s="342"/>
      <c r="F31" s="342">
        <f>+D31*E31</f>
        <v>0</v>
      </c>
    </row>
    <row r="32" spans="1:6" s="25" customFormat="1" ht="28.5" customHeight="1" x14ac:dyDescent="0.35">
      <c r="A32" s="339"/>
      <c r="B32" s="182" t="s">
        <v>329</v>
      </c>
      <c r="C32" s="183" t="s">
        <v>300</v>
      </c>
      <c r="D32" s="341"/>
      <c r="E32" s="342"/>
      <c r="F32" s="342"/>
    </row>
    <row r="33" spans="1:6" s="25" customFormat="1" ht="37.5" x14ac:dyDescent="0.35">
      <c r="A33" s="338">
        <v>2</v>
      </c>
      <c r="B33" s="180" t="s">
        <v>330</v>
      </c>
      <c r="C33" s="181" t="s">
        <v>302</v>
      </c>
      <c r="D33" s="340">
        <v>1</v>
      </c>
      <c r="E33" s="342"/>
      <c r="F33" s="342">
        <f>+D33*E33</f>
        <v>0</v>
      </c>
    </row>
    <row r="34" spans="1:6" s="25" customFormat="1" ht="37.5" x14ac:dyDescent="0.35">
      <c r="A34" s="339"/>
      <c r="B34" s="182" t="s">
        <v>331</v>
      </c>
      <c r="C34" s="183" t="s">
        <v>111</v>
      </c>
      <c r="D34" s="341"/>
      <c r="E34" s="342"/>
      <c r="F34" s="342"/>
    </row>
    <row r="35" spans="1:6" ht="27" x14ac:dyDescent="0.25">
      <c r="A35" s="338">
        <v>2</v>
      </c>
      <c r="B35" s="180" t="s">
        <v>332</v>
      </c>
      <c r="C35" s="181" t="s">
        <v>298</v>
      </c>
      <c r="D35" s="340">
        <v>0.1</v>
      </c>
      <c r="E35" s="342"/>
      <c r="F35" s="342">
        <f>+D35*E35</f>
        <v>0</v>
      </c>
    </row>
    <row r="36" spans="1:6" ht="25" x14ac:dyDescent="0.25">
      <c r="A36" s="339"/>
      <c r="B36" s="182" t="s">
        <v>333</v>
      </c>
      <c r="C36" s="183" t="s">
        <v>300</v>
      </c>
      <c r="D36" s="341"/>
      <c r="E36" s="342"/>
      <c r="F36" s="342"/>
    </row>
    <row r="37" spans="1:6" ht="27" x14ac:dyDescent="0.25">
      <c r="A37" s="338">
        <v>3</v>
      </c>
      <c r="B37" s="180" t="s">
        <v>334</v>
      </c>
      <c r="C37" s="181" t="s">
        <v>298</v>
      </c>
      <c r="D37" s="340">
        <v>0.43</v>
      </c>
      <c r="E37" s="342"/>
      <c r="F37" s="342">
        <f>+D37*E37</f>
        <v>0</v>
      </c>
    </row>
    <row r="38" spans="1:6" ht="25" x14ac:dyDescent="0.25">
      <c r="A38" s="339"/>
      <c r="B38" s="182" t="s">
        <v>335</v>
      </c>
      <c r="C38" s="183" t="s">
        <v>300</v>
      </c>
      <c r="D38" s="341"/>
      <c r="E38" s="342"/>
      <c r="F38" s="342"/>
    </row>
    <row r="39" spans="1:6" ht="37.5" x14ac:dyDescent="0.25">
      <c r="A39" s="338">
        <v>4</v>
      </c>
      <c r="B39" s="180" t="s">
        <v>336</v>
      </c>
      <c r="C39" s="181" t="s">
        <v>298</v>
      </c>
      <c r="D39" s="340">
        <f>D31</f>
        <v>10.9</v>
      </c>
      <c r="E39" s="342"/>
      <c r="F39" s="342">
        <f>+D39*E39</f>
        <v>0</v>
      </c>
    </row>
    <row r="40" spans="1:6" ht="47.25" customHeight="1" x14ac:dyDescent="0.25">
      <c r="A40" s="339"/>
      <c r="B40" s="182" t="s">
        <v>337</v>
      </c>
      <c r="C40" s="183" t="s">
        <v>300</v>
      </c>
      <c r="D40" s="341"/>
      <c r="E40" s="342"/>
      <c r="F40" s="342"/>
    </row>
    <row r="41" spans="1:6" s="25" customFormat="1" ht="24" customHeight="1" thickBot="1" x14ac:dyDescent="0.4">
      <c r="A41" s="343" t="s">
        <v>338</v>
      </c>
      <c r="B41" s="343"/>
      <c r="C41" s="343"/>
      <c r="D41" s="343"/>
      <c r="E41" s="343"/>
      <c r="F41" s="166">
        <f>SUM(F31:F40)</f>
        <v>0</v>
      </c>
    </row>
    <row r="42" spans="1:6" s="25" customFormat="1" ht="15.5" x14ac:dyDescent="0.35">
      <c r="A42" s="160" t="s">
        <v>339</v>
      </c>
      <c r="B42" s="344" t="s">
        <v>340</v>
      </c>
      <c r="C42" s="344"/>
      <c r="D42" s="344"/>
      <c r="E42" s="344"/>
      <c r="F42" s="344"/>
    </row>
    <row r="43" spans="1:6" s="25" customFormat="1" ht="62.5" x14ac:dyDescent="0.35">
      <c r="A43" s="338">
        <v>1</v>
      </c>
      <c r="B43" s="180" t="s">
        <v>341</v>
      </c>
      <c r="C43" s="338" t="s">
        <v>106</v>
      </c>
      <c r="D43" s="340"/>
      <c r="E43" s="346"/>
      <c r="F43" s="346"/>
    </row>
    <row r="44" spans="1:6" s="25" customFormat="1" ht="84.75" customHeight="1" x14ac:dyDescent="0.35">
      <c r="A44" s="339"/>
      <c r="B44" s="182" t="s">
        <v>342</v>
      </c>
      <c r="C44" s="345"/>
      <c r="D44" s="341"/>
      <c r="E44" s="347"/>
      <c r="F44" s="347"/>
    </row>
    <row r="45" spans="1:6" ht="13.25" customHeight="1" x14ac:dyDescent="0.25">
      <c r="A45" s="338">
        <v>2</v>
      </c>
      <c r="B45" s="180" t="s">
        <v>343</v>
      </c>
      <c r="C45" s="345"/>
      <c r="D45" s="340">
        <f>2+1.5+2+0.3+32</f>
        <v>37.799999999999997</v>
      </c>
      <c r="E45" s="342"/>
      <c r="F45" s="342">
        <f>+D45*E45</f>
        <v>0</v>
      </c>
    </row>
    <row r="46" spans="1:6" ht="13.25" customHeight="1" x14ac:dyDescent="0.25">
      <c r="A46" s="339"/>
      <c r="B46" s="182" t="s">
        <v>344</v>
      </c>
      <c r="C46" s="345"/>
      <c r="D46" s="341"/>
      <c r="E46" s="342"/>
      <c r="F46" s="342"/>
    </row>
    <row r="47" spans="1:6" ht="13.25" customHeight="1" x14ac:dyDescent="0.25">
      <c r="A47" s="338">
        <v>3</v>
      </c>
      <c r="B47" s="180" t="s">
        <v>345</v>
      </c>
      <c r="C47" s="345"/>
      <c r="D47" s="340">
        <f>3.3+0.7+0.8+4+0.4+0.3+2.5</f>
        <v>12.000000000000002</v>
      </c>
      <c r="E47" s="342"/>
      <c r="F47" s="342">
        <f>+D47*E47</f>
        <v>0</v>
      </c>
    </row>
    <row r="48" spans="1:6" ht="13.25" customHeight="1" x14ac:dyDescent="0.25">
      <c r="A48" s="339"/>
      <c r="B48" s="182" t="s">
        <v>346</v>
      </c>
      <c r="C48" s="339"/>
      <c r="D48" s="341"/>
      <c r="E48" s="342"/>
      <c r="F48" s="342"/>
    </row>
    <row r="49" spans="1:6" ht="25" x14ac:dyDescent="0.3">
      <c r="A49" s="338">
        <v>4</v>
      </c>
      <c r="B49" s="180" t="s">
        <v>347</v>
      </c>
      <c r="C49" s="181" t="s">
        <v>302</v>
      </c>
      <c r="D49" s="340">
        <v>1</v>
      </c>
      <c r="E49" s="342"/>
      <c r="F49" s="342">
        <f>+D49*E49</f>
        <v>0</v>
      </c>
    </row>
    <row r="50" spans="1:6" ht="30" customHeight="1" x14ac:dyDescent="0.25">
      <c r="A50" s="339"/>
      <c r="B50" s="182" t="s">
        <v>348</v>
      </c>
      <c r="C50" s="183" t="s">
        <v>111</v>
      </c>
      <c r="D50" s="341"/>
      <c r="E50" s="342"/>
      <c r="F50" s="342"/>
    </row>
    <row r="51" spans="1:6" ht="13.25" customHeight="1" x14ac:dyDescent="0.3">
      <c r="A51" s="338">
        <v>5</v>
      </c>
      <c r="B51" s="180" t="s">
        <v>349</v>
      </c>
      <c r="C51" s="181" t="s">
        <v>302</v>
      </c>
      <c r="D51" s="340">
        <v>1</v>
      </c>
      <c r="E51" s="342"/>
      <c r="F51" s="342">
        <f>+D51*E51</f>
        <v>0</v>
      </c>
    </row>
    <row r="52" spans="1:6" ht="13.25" customHeight="1" x14ac:dyDescent="0.25">
      <c r="A52" s="339"/>
      <c r="B52" s="182" t="s">
        <v>350</v>
      </c>
      <c r="C52" s="183" t="s">
        <v>111</v>
      </c>
      <c r="D52" s="341"/>
      <c r="E52" s="342"/>
      <c r="F52" s="342"/>
    </row>
    <row r="53" spans="1:6" ht="13.25" customHeight="1" x14ac:dyDescent="0.3">
      <c r="A53" s="338">
        <v>6</v>
      </c>
      <c r="B53" s="180" t="s">
        <v>351</v>
      </c>
      <c r="C53" s="181" t="s">
        <v>302</v>
      </c>
      <c r="D53" s="340">
        <v>4</v>
      </c>
      <c r="E53" s="342"/>
      <c r="F53" s="342">
        <f>+D53*E53</f>
        <v>0</v>
      </c>
    </row>
    <row r="54" spans="1:6" ht="13.25" customHeight="1" x14ac:dyDescent="0.25">
      <c r="A54" s="339"/>
      <c r="B54" s="182" t="s">
        <v>352</v>
      </c>
      <c r="C54" s="183" t="s">
        <v>111</v>
      </c>
      <c r="D54" s="341"/>
      <c r="E54" s="342"/>
      <c r="F54" s="342"/>
    </row>
    <row r="55" spans="1:6" ht="13.25" customHeight="1" x14ac:dyDescent="0.3">
      <c r="A55" s="338">
        <v>7</v>
      </c>
      <c r="B55" s="180" t="s">
        <v>353</v>
      </c>
      <c r="C55" s="181" t="s">
        <v>302</v>
      </c>
      <c r="D55" s="340">
        <v>1</v>
      </c>
      <c r="E55" s="342"/>
      <c r="F55" s="342">
        <f>+D55*E55</f>
        <v>0</v>
      </c>
    </row>
    <row r="56" spans="1:6" ht="13.25" customHeight="1" x14ac:dyDescent="0.25">
      <c r="A56" s="339"/>
      <c r="B56" s="182" t="s">
        <v>354</v>
      </c>
      <c r="C56" s="183" t="s">
        <v>111</v>
      </c>
      <c r="D56" s="341"/>
      <c r="E56" s="342"/>
      <c r="F56" s="342"/>
    </row>
    <row r="57" spans="1:6" ht="37.5" x14ac:dyDescent="0.3">
      <c r="A57" s="338">
        <v>8</v>
      </c>
      <c r="B57" s="180" t="s">
        <v>355</v>
      </c>
      <c r="C57" s="181" t="s">
        <v>302</v>
      </c>
      <c r="D57" s="340">
        <v>1</v>
      </c>
      <c r="E57" s="342"/>
      <c r="F57" s="342">
        <f>+D57*E57</f>
        <v>0</v>
      </c>
    </row>
    <row r="58" spans="1:6" ht="39" customHeight="1" x14ac:dyDescent="0.25">
      <c r="A58" s="339"/>
      <c r="B58" s="182" t="s">
        <v>356</v>
      </c>
      <c r="C58" s="183" t="s">
        <v>111</v>
      </c>
      <c r="D58" s="341"/>
      <c r="E58" s="342"/>
      <c r="F58" s="342"/>
    </row>
    <row r="59" spans="1:6" ht="84.75" customHeight="1" x14ac:dyDescent="0.3">
      <c r="A59" s="338">
        <v>9</v>
      </c>
      <c r="B59" s="180" t="s">
        <v>357</v>
      </c>
      <c r="C59" s="181" t="s">
        <v>302</v>
      </c>
      <c r="D59" s="340">
        <v>1</v>
      </c>
      <c r="E59" s="342"/>
      <c r="F59" s="342">
        <f>+D59*E59</f>
        <v>0</v>
      </c>
    </row>
    <row r="60" spans="1:6" ht="79.25" customHeight="1" x14ac:dyDescent="0.25">
      <c r="A60" s="339"/>
      <c r="B60" s="182" t="s">
        <v>358</v>
      </c>
      <c r="C60" s="183" t="s">
        <v>111</v>
      </c>
      <c r="D60" s="341"/>
      <c r="E60" s="342"/>
      <c r="F60" s="342"/>
    </row>
    <row r="61" spans="1:6" ht="100" x14ac:dyDescent="0.3">
      <c r="A61" s="338">
        <v>10</v>
      </c>
      <c r="B61" s="180" t="s">
        <v>359</v>
      </c>
      <c r="C61" s="181" t="s">
        <v>302</v>
      </c>
      <c r="D61" s="340">
        <v>1</v>
      </c>
      <c r="E61" s="342"/>
      <c r="F61" s="342">
        <f>+D61*E61</f>
        <v>0</v>
      </c>
    </row>
    <row r="62" spans="1:6" ht="117.75" customHeight="1" x14ac:dyDescent="0.25">
      <c r="A62" s="339"/>
      <c r="B62" s="182" t="s">
        <v>360</v>
      </c>
      <c r="C62" s="183" t="s">
        <v>111</v>
      </c>
      <c r="D62" s="341"/>
      <c r="E62" s="342"/>
      <c r="F62" s="342"/>
    </row>
    <row r="63" spans="1:6" ht="13.25" customHeight="1" x14ac:dyDescent="0.3">
      <c r="A63" s="338">
        <v>11</v>
      </c>
      <c r="B63" s="180" t="s">
        <v>361</v>
      </c>
      <c r="C63" s="181" t="s">
        <v>302</v>
      </c>
      <c r="D63" s="340">
        <v>1</v>
      </c>
      <c r="E63" s="342"/>
      <c r="F63" s="342">
        <f>+D63*E63</f>
        <v>0</v>
      </c>
    </row>
    <row r="64" spans="1:6" ht="13.25" customHeight="1" x14ac:dyDescent="0.25">
      <c r="A64" s="339"/>
      <c r="B64" s="182" t="s">
        <v>362</v>
      </c>
      <c r="C64" s="183" t="s">
        <v>111</v>
      </c>
      <c r="D64" s="341"/>
      <c r="E64" s="342"/>
      <c r="F64" s="342"/>
    </row>
    <row r="65" spans="1:6" ht="37.5" x14ac:dyDescent="0.3">
      <c r="A65" s="338">
        <v>12</v>
      </c>
      <c r="B65" s="180" t="s">
        <v>363</v>
      </c>
      <c r="C65" s="181" t="s">
        <v>302</v>
      </c>
      <c r="D65" s="340">
        <v>1</v>
      </c>
      <c r="E65" s="342"/>
      <c r="F65" s="342">
        <f>+D65*E65</f>
        <v>0</v>
      </c>
    </row>
    <row r="66" spans="1:6" ht="38" thickBot="1" x14ac:dyDescent="0.3">
      <c r="A66" s="339"/>
      <c r="B66" s="182" t="s">
        <v>385</v>
      </c>
      <c r="C66" s="183" t="s">
        <v>111</v>
      </c>
      <c r="D66" s="341"/>
      <c r="E66" s="342"/>
      <c r="F66" s="342"/>
    </row>
    <row r="67" spans="1:6" s="25" customFormat="1" ht="16" thickBot="1" x14ac:dyDescent="0.4">
      <c r="A67" s="335" t="s">
        <v>365</v>
      </c>
      <c r="B67" s="336"/>
      <c r="C67" s="336"/>
      <c r="D67" s="336"/>
      <c r="E67" s="336"/>
      <c r="F67" s="166">
        <f>SUM(F43:F66)</f>
        <v>0</v>
      </c>
    </row>
    <row r="68" spans="1:6" s="25" customFormat="1" ht="23.25" customHeight="1" thickBot="1" x14ac:dyDescent="0.4">
      <c r="A68" s="335" t="s">
        <v>366</v>
      </c>
      <c r="B68" s="336"/>
      <c r="C68" s="336"/>
      <c r="D68" s="336"/>
      <c r="E68" s="337"/>
      <c r="F68" s="168">
        <f>F67+F41+F28+F12</f>
        <v>0</v>
      </c>
    </row>
    <row r="69" spans="1:6" ht="18" customHeight="1" x14ac:dyDescent="0.25">
      <c r="A69" s="184"/>
      <c r="B69" s="184"/>
    </row>
  </sheetData>
  <mergeCells count="123">
    <mergeCell ref="A1:F1"/>
    <mergeCell ref="A2:F2"/>
    <mergeCell ref="A3:F3"/>
    <mergeCell ref="A4:B4"/>
    <mergeCell ref="B5:F5"/>
    <mergeCell ref="A6:A7"/>
    <mergeCell ref="D6:D7"/>
    <mergeCell ref="E6:E7"/>
    <mergeCell ref="F6:F7"/>
    <mergeCell ref="A12:E12"/>
    <mergeCell ref="B13:F13"/>
    <mergeCell ref="A14:A15"/>
    <mergeCell ref="D14:D15"/>
    <mergeCell ref="E14:E15"/>
    <mergeCell ref="F14:F15"/>
    <mergeCell ref="A8:A9"/>
    <mergeCell ref="D8:D9"/>
    <mergeCell ref="E8:E9"/>
    <mergeCell ref="F8:F9"/>
    <mergeCell ref="A10:A11"/>
    <mergeCell ref="D10:D11"/>
    <mergeCell ref="E10:E11"/>
    <mergeCell ref="F10:F11"/>
    <mergeCell ref="E20:E21"/>
    <mergeCell ref="F20:F21"/>
    <mergeCell ref="A22:A23"/>
    <mergeCell ref="D22:D23"/>
    <mergeCell ref="E22:E23"/>
    <mergeCell ref="F22:F23"/>
    <mergeCell ref="A16:A17"/>
    <mergeCell ref="C16:C27"/>
    <mergeCell ref="D16:D19"/>
    <mergeCell ref="E16:E17"/>
    <mergeCell ref="F16:F17"/>
    <mergeCell ref="A18:A19"/>
    <mergeCell ref="E18:E19"/>
    <mergeCell ref="F18:F19"/>
    <mergeCell ref="A20:A21"/>
    <mergeCell ref="D20:D21"/>
    <mergeCell ref="A28:E28"/>
    <mergeCell ref="A29:F29"/>
    <mergeCell ref="B30:F30"/>
    <mergeCell ref="A31:A32"/>
    <mergeCell ref="D31:D32"/>
    <mergeCell ref="E31:E32"/>
    <mergeCell ref="F31:F32"/>
    <mergeCell ref="A24:A25"/>
    <mergeCell ref="D24:D25"/>
    <mergeCell ref="E24:E25"/>
    <mergeCell ref="F24:F25"/>
    <mergeCell ref="A26:A27"/>
    <mergeCell ref="D26:D27"/>
    <mergeCell ref="E26:E27"/>
    <mergeCell ref="F26:F27"/>
    <mergeCell ref="A37:A38"/>
    <mergeCell ref="D37:D38"/>
    <mergeCell ref="E37:E38"/>
    <mergeCell ref="F37:F38"/>
    <mergeCell ref="A39:A40"/>
    <mergeCell ref="D39:D40"/>
    <mergeCell ref="E39:E40"/>
    <mergeCell ref="F39:F40"/>
    <mergeCell ref="A33:A34"/>
    <mergeCell ref="D33:D34"/>
    <mergeCell ref="E33:E34"/>
    <mergeCell ref="F33:F34"/>
    <mergeCell ref="A35:A36"/>
    <mergeCell ref="D35:D36"/>
    <mergeCell ref="E35:E36"/>
    <mergeCell ref="F35:F36"/>
    <mergeCell ref="A41:E41"/>
    <mergeCell ref="B42:F42"/>
    <mergeCell ref="A43:A44"/>
    <mergeCell ref="C43:C48"/>
    <mergeCell ref="D43:D44"/>
    <mergeCell ref="E43:E44"/>
    <mergeCell ref="F43:F44"/>
    <mergeCell ref="A45:A46"/>
    <mergeCell ref="D45:D46"/>
    <mergeCell ref="E45:E46"/>
    <mergeCell ref="A51:A52"/>
    <mergeCell ref="D51:D52"/>
    <mergeCell ref="E51:E52"/>
    <mergeCell ref="F51:F52"/>
    <mergeCell ref="A53:A54"/>
    <mergeCell ref="D53:D54"/>
    <mergeCell ref="E53:E54"/>
    <mergeCell ref="F53:F54"/>
    <mergeCell ref="F45:F46"/>
    <mergeCell ref="A47:A48"/>
    <mergeCell ref="D47:D48"/>
    <mergeCell ref="E47:E48"/>
    <mergeCell ref="F47:F48"/>
    <mergeCell ref="A49:A50"/>
    <mergeCell ref="D49:D50"/>
    <mergeCell ref="E49:E50"/>
    <mergeCell ref="F49:F50"/>
    <mergeCell ref="A59:A60"/>
    <mergeCell ref="D59:D60"/>
    <mergeCell ref="E59:E60"/>
    <mergeCell ref="F59:F60"/>
    <mergeCell ref="A61:A62"/>
    <mergeCell ref="D61:D62"/>
    <mergeCell ref="E61:E62"/>
    <mergeCell ref="F61:F62"/>
    <mergeCell ref="A55:A56"/>
    <mergeCell ref="D55:D56"/>
    <mergeCell ref="E55:E56"/>
    <mergeCell ref="F55:F56"/>
    <mergeCell ref="A57:A58"/>
    <mergeCell ref="D57:D58"/>
    <mergeCell ref="E57:E58"/>
    <mergeCell ref="F57:F58"/>
    <mergeCell ref="A67:E67"/>
    <mergeCell ref="A68:E68"/>
    <mergeCell ref="A63:A64"/>
    <mergeCell ref="D63:D64"/>
    <mergeCell ref="E63:E64"/>
    <mergeCell ref="F63:F64"/>
    <mergeCell ref="A65:A66"/>
    <mergeCell ref="D65:D66"/>
    <mergeCell ref="E65:E66"/>
    <mergeCell ref="F65:F66"/>
  </mergeCells>
  <printOptions verticalCentered="1"/>
  <pageMargins left="0.25" right="0.25" top="0.75" bottom="0.75" header="0.3" footer="0.3"/>
  <pageSetup paperSize="9" scale="69" orientation="portrait" verticalDpi="1200" r:id="rId1"/>
  <rowBreaks count="1" manualBreakCount="1">
    <brk id="3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0C302-A0E5-4703-80E9-4E6E209EAC17}">
  <sheetPr>
    <tabColor theme="5" tint="0.59999389629810485"/>
  </sheetPr>
  <dimension ref="A1:G28"/>
  <sheetViews>
    <sheetView topLeftCell="A19" zoomScale="70" zoomScaleNormal="70" workbookViewId="0">
      <selection activeCell="J27" sqref="J27"/>
    </sheetView>
  </sheetViews>
  <sheetFormatPr defaultColWidth="9.08984375" defaultRowHeight="12.5" x14ac:dyDescent="0.25"/>
  <cols>
    <col min="1" max="1" width="9.08984375" style="169"/>
    <col min="2" max="2" width="78.453125" style="169" bestFit="1" customWidth="1"/>
    <col min="3" max="3" width="9.08984375" style="169"/>
    <col min="4" max="4" width="9.08984375" style="170"/>
    <col min="5" max="5" width="10.08984375" style="171" bestFit="1" customWidth="1"/>
    <col min="6" max="6" width="18.36328125" style="172" customWidth="1"/>
    <col min="7" max="256" width="9.08984375" style="165"/>
    <col min="257" max="257" width="78.453125" style="165" bestFit="1" customWidth="1"/>
    <col min="258" max="259" width="9.08984375" style="165"/>
    <col min="260" max="260" width="10.08984375" style="165" bestFit="1" customWidth="1"/>
    <col min="261" max="261" width="18.36328125" style="165" customWidth="1"/>
    <col min="262" max="512" width="9.08984375" style="165"/>
    <col min="513" max="513" width="78.453125" style="165" bestFit="1" customWidth="1"/>
    <col min="514" max="515" width="9.08984375" style="165"/>
    <col min="516" max="516" width="10.08984375" style="165" bestFit="1" customWidth="1"/>
    <col min="517" max="517" width="18.36328125" style="165" customWidth="1"/>
    <col min="518" max="768" width="9.08984375" style="165"/>
    <col min="769" max="769" width="78.453125" style="165" bestFit="1" customWidth="1"/>
    <col min="770" max="771" width="9.08984375" style="165"/>
    <col min="772" max="772" width="10.08984375" style="165" bestFit="1" customWidth="1"/>
    <col min="773" max="773" width="18.36328125" style="165" customWidth="1"/>
    <col min="774" max="1024" width="9.08984375" style="165"/>
    <col min="1025" max="1025" width="78.453125" style="165" bestFit="1" customWidth="1"/>
    <col min="1026" max="1027" width="9.08984375" style="165"/>
    <col min="1028" max="1028" width="10.08984375" style="165" bestFit="1" customWidth="1"/>
    <col min="1029" max="1029" width="18.36328125" style="165" customWidth="1"/>
    <col min="1030" max="1280" width="9.08984375" style="165"/>
    <col min="1281" max="1281" width="78.453125" style="165" bestFit="1" customWidth="1"/>
    <col min="1282" max="1283" width="9.08984375" style="165"/>
    <col min="1284" max="1284" width="10.08984375" style="165" bestFit="1" customWidth="1"/>
    <col min="1285" max="1285" width="18.36328125" style="165" customWidth="1"/>
    <col min="1286" max="1536" width="9.08984375" style="165"/>
    <col min="1537" max="1537" width="78.453125" style="165" bestFit="1" customWidth="1"/>
    <col min="1538" max="1539" width="9.08984375" style="165"/>
    <col min="1540" max="1540" width="10.08984375" style="165" bestFit="1" customWidth="1"/>
    <col min="1541" max="1541" width="18.36328125" style="165" customWidth="1"/>
    <col min="1542" max="1792" width="9.08984375" style="165"/>
    <col min="1793" max="1793" width="78.453125" style="165" bestFit="1" customWidth="1"/>
    <col min="1794" max="1795" width="9.08984375" style="165"/>
    <col min="1796" max="1796" width="10.08984375" style="165" bestFit="1" customWidth="1"/>
    <col min="1797" max="1797" width="18.36328125" style="165" customWidth="1"/>
    <col min="1798" max="2048" width="9.08984375" style="165"/>
    <col min="2049" max="2049" width="78.453125" style="165" bestFit="1" customWidth="1"/>
    <col min="2050" max="2051" width="9.08984375" style="165"/>
    <col min="2052" max="2052" width="10.08984375" style="165" bestFit="1" customWidth="1"/>
    <col min="2053" max="2053" width="18.36328125" style="165" customWidth="1"/>
    <col min="2054" max="2304" width="9.08984375" style="165"/>
    <col min="2305" max="2305" width="78.453125" style="165" bestFit="1" customWidth="1"/>
    <col min="2306" max="2307" width="9.08984375" style="165"/>
    <col min="2308" max="2308" width="10.08984375" style="165" bestFit="1" customWidth="1"/>
    <col min="2309" max="2309" width="18.36328125" style="165" customWidth="1"/>
    <col min="2310" max="2560" width="9.08984375" style="165"/>
    <col min="2561" max="2561" width="78.453125" style="165" bestFit="1" customWidth="1"/>
    <col min="2562" max="2563" width="9.08984375" style="165"/>
    <col min="2564" max="2564" width="10.08984375" style="165" bestFit="1" customWidth="1"/>
    <col min="2565" max="2565" width="18.36328125" style="165" customWidth="1"/>
    <col min="2566" max="2816" width="9.08984375" style="165"/>
    <col min="2817" max="2817" width="78.453125" style="165" bestFit="1" customWidth="1"/>
    <col min="2818" max="2819" width="9.08984375" style="165"/>
    <col min="2820" max="2820" width="10.08984375" style="165" bestFit="1" customWidth="1"/>
    <col min="2821" max="2821" width="18.36328125" style="165" customWidth="1"/>
    <col min="2822" max="3072" width="9.08984375" style="165"/>
    <col min="3073" max="3073" width="78.453125" style="165" bestFit="1" customWidth="1"/>
    <col min="3074" max="3075" width="9.08984375" style="165"/>
    <col min="3076" max="3076" width="10.08984375" style="165" bestFit="1" customWidth="1"/>
    <col min="3077" max="3077" width="18.36328125" style="165" customWidth="1"/>
    <col min="3078" max="3328" width="9.08984375" style="165"/>
    <col min="3329" max="3329" width="78.453125" style="165" bestFit="1" customWidth="1"/>
    <col min="3330" max="3331" width="9.08984375" style="165"/>
    <col min="3332" max="3332" width="10.08984375" style="165" bestFit="1" customWidth="1"/>
    <col min="3333" max="3333" width="18.36328125" style="165" customWidth="1"/>
    <col min="3334" max="3584" width="9.08984375" style="165"/>
    <col min="3585" max="3585" width="78.453125" style="165" bestFit="1" customWidth="1"/>
    <col min="3586" max="3587" width="9.08984375" style="165"/>
    <col min="3588" max="3588" width="10.08984375" style="165" bestFit="1" customWidth="1"/>
    <col min="3589" max="3589" width="18.36328125" style="165" customWidth="1"/>
    <col min="3590" max="3840" width="9.08984375" style="165"/>
    <col min="3841" max="3841" width="78.453125" style="165" bestFit="1" customWidth="1"/>
    <col min="3842" max="3843" width="9.08984375" style="165"/>
    <col min="3844" max="3844" width="10.08984375" style="165" bestFit="1" customWidth="1"/>
    <col min="3845" max="3845" width="18.36328125" style="165" customWidth="1"/>
    <col min="3846" max="4096" width="9.08984375" style="165"/>
    <col min="4097" max="4097" width="78.453125" style="165" bestFit="1" customWidth="1"/>
    <col min="4098" max="4099" width="9.08984375" style="165"/>
    <col min="4100" max="4100" width="10.08984375" style="165" bestFit="1" customWidth="1"/>
    <col min="4101" max="4101" width="18.36328125" style="165" customWidth="1"/>
    <col min="4102" max="4352" width="9.08984375" style="165"/>
    <col min="4353" max="4353" width="78.453125" style="165" bestFit="1" customWidth="1"/>
    <col min="4354" max="4355" width="9.08984375" style="165"/>
    <col min="4356" max="4356" width="10.08984375" style="165" bestFit="1" customWidth="1"/>
    <col min="4357" max="4357" width="18.36328125" style="165" customWidth="1"/>
    <col min="4358" max="4608" width="9.08984375" style="165"/>
    <col min="4609" max="4609" width="78.453125" style="165" bestFit="1" customWidth="1"/>
    <col min="4610" max="4611" width="9.08984375" style="165"/>
    <col min="4612" max="4612" width="10.08984375" style="165" bestFit="1" customWidth="1"/>
    <col min="4613" max="4613" width="18.36328125" style="165" customWidth="1"/>
    <col min="4614" max="4864" width="9.08984375" style="165"/>
    <col min="4865" max="4865" width="78.453125" style="165" bestFit="1" customWidth="1"/>
    <col min="4866" max="4867" width="9.08984375" style="165"/>
    <col min="4868" max="4868" width="10.08984375" style="165" bestFit="1" customWidth="1"/>
    <col min="4869" max="4869" width="18.36328125" style="165" customWidth="1"/>
    <col min="4870" max="5120" width="9.08984375" style="165"/>
    <col min="5121" max="5121" width="78.453125" style="165" bestFit="1" customWidth="1"/>
    <col min="5122" max="5123" width="9.08984375" style="165"/>
    <col min="5124" max="5124" width="10.08984375" style="165" bestFit="1" customWidth="1"/>
    <col min="5125" max="5125" width="18.36328125" style="165" customWidth="1"/>
    <col min="5126" max="5376" width="9.08984375" style="165"/>
    <col min="5377" max="5377" width="78.453125" style="165" bestFit="1" customWidth="1"/>
    <col min="5378" max="5379" width="9.08984375" style="165"/>
    <col min="5380" max="5380" width="10.08984375" style="165" bestFit="1" customWidth="1"/>
    <col min="5381" max="5381" width="18.36328125" style="165" customWidth="1"/>
    <col min="5382" max="5632" width="9.08984375" style="165"/>
    <col min="5633" max="5633" width="78.453125" style="165" bestFit="1" customWidth="1"/>
    <col min="5634" max="5635" width="9.08984375" style="165"/>
    <col min="5636" max="5636" width="10.08984375" style="165" bestFit="1" customWidth="1"/>
    <col min="5637" max="5637" width="18.36328125" style="165" customWidth="1"/>
    <col min="5638" max="5888" width="9.08984375" style="165"/>
    <col min="5889" max="5889" width="78.453125" style="165" bestFit="1" customWidth="1"/>
    <col min="5890" max="5891" width="9.08984375" style="165"/>
    <col min="5892" max="5892" width="10.08984375" style="165" bestFit="1" customWidth="1"/>
    <col min="5893" max="5893" width="18.36328125" style="165" customWidth="1"/>
    <col min="5894" max="6144" width="9.08984375" style="165"/>
    <col min="6145" max="6145" width="78.453125" style="165" bestFit="1" customWidth="1"/>
    <col min="6146" max="6147" width="9.08984375" style="165"/>
    <col min="6148" max="6148" width="10.08984375" style="165" bestFit="1" customWidth="1"/>
    <col min="6149" max="6149" width="18.36328125" style="165" customWidth="1"/>
    <col min="6150" max="6400" width="9.08984375" style="165"/>
    <col min="6401" max="6401" width="78.453125" style="165" bestFit="1" customWidth="1"/>
    <col min="6402" max="6403" width="9.08984375" style="165"/>
    <col min="6404" max="6404" width="10.08984375" style="165" bestFit="1" customWidth="1"/>
    <col min="6405" max="6405" width="18.36328125" style="165" customWidth="1"/>
    <col min="6406" max="6656" width="9.08984375" style="165"/>
    <col min="6657" max="6657" width="78.453125" style="165" bestFit="1" customWidth="1"/>
    <col min="6658" max="6659" width="9.08984375" style="165"/>
    <col min="6660" max="6660" width="10.08984375" style="165" bestFit="1" customWidth="1"/>
    <col min="6661" max="6661" width="18.36328125" style="165" customWidth="1"/>
    <col min="6662" max="6912" width="9.08984375" style="165"/>
    <col min="6913" max="6913" width="78.453125" style="165" bestFit="1" customWidth="1"/>
    <col min="6914" max="6915" width="9.08984375" style="165"/>
    <col min="6916" max="6916" width="10.08984375" style="165" bestFit="1" customWidth="1"/>
    <col min="6917" max="6917" width="18.36328125" style="165" customWidth="1"/>
    <col min="6918" max="7168" width="9.08984375" style="165"/>
    <col min="7169" max="7169" width="78.453125" style="165" bestFit="1" customWidth="1"/>
    <col min="7170" max="7171" width="9.08984375" style="165"/>
    <col min="7172" max="7172" width="10.08984375" style="165" bestFit="1" customWidth="1"/>
    <col min="7173" max="7173" width="18.36328125" style="165" customWidth="1"/>
    <col min="7174" max="7424" width="9.08984375" style="165"/>
    <col min="7425" max="7425" width="78.453125" style="165" bestFit="1" customWidth="1"/>
    <col min="7426" max="7427" width="9.08984375" style="165"/>
    <col min="7428" max="7428" width="10.08984375" style="165" bestFit="1" customWidth="1"/>
    <col min="7429" max="7429" width="18.36328125" style="165" customWidth="1"/>
    <col min="7430" max="7680" width="9.08984375" style="165"/>
    <col min="7681" max="7681" width="78.453125" style="165" bestFit="1" customWidth="1"/>
    <col min="7682" max="7683" width="9.08984375" style="165"/>
    <col min="7684" max="7684" width="10.08984375" style="165" bestFit="1" customWidth="1"/>
    <col min="7685" max="7685" width="18.36328125" style="165" customWidth="1"/>
    <col min="7686" max="7936" width="9.08984375" style="165"/>
    <col min="7937" max="7937" width="78.453125" style="165" bestFit="1" customWidth="1"/>
    <col min="7938" max="7939" width="9.08984375" style="165"/>
    <col min="7940" max="7940" width="10.08984375" style="165" bestFit="1" customWidth="1"/>
    <col min="7941" max="7941" width="18.36328125" style="165" customWidth="1"/>
    <col min="7942" max="8192" width="9.08984375" style="165"/>
    <col min="8193" max="8193" width="78.453125" style="165" bestFit="1" customWidth="1"/>
    <col min="8194" max="8195" width="9.08984375" style="165"/>
    <col min="8196" max="8196" width="10.08984375" style="165" bestFit="1" customWidth="1"/>
    <col min="8197" max="8197" width="18.36328125" style="165" customWidth="1"/>
    <col min="8198" max="8448" width="9.08984375" style="165"/>
    <col min="8449" max="8449" width="78.453125" style="165" bestFit="1" customWidth="1"/>
    <col min="8450" max="8451" width="9.08984375" style="165"/>
    <col min="8452" max="8452" width="10.08984375" style="165" bestFit="1" customWidth="1"/>
    <col min="8453" max="8453" width="18.36328125" style="165" customWidth="1"/>
    <col min="8454" max="8704" width="9.08984375" style="165"/>
    <col min="8705" max="8705" width="78.453125" style="165" bestFit="1" customWidth="1"/>
    <col min="8706" max="8707" width="9.08984375" style="165"/>
    <col min="8708" max="8708" width="10.08984375" style="165" bestFit="1" customWidth="1"/>
    <col min="8709" max="8709" width="18.36328125" style="165" customWidth="1"/>
    <col min="8710" max="8960" width="9.08984375" style="165"/>
    <col min="8961" max="8961" width="78.453125" style="165" bestFit="1" customWidth="1"/>
    <col min="8962" max="8963" width="9.08984375" style="165"/>
    <col min="8964" max="8964" width="10.08984375" style="165" bestFit="1" customWidth="1"/>
    <col min="8965" max="8965" width="18.36328125" style="165" customWidth="1"/>
    <col min="8966" max="9216" width="9.08984375" style="165"/>
    <col min="9217" max="9217" width="78.453125" style="165" bestFit="1" customWidth="1"/>
    <col min="9218" max="9219" width="9.08984375" style="165"/>
    <col min="9220" max="9220" width="10.08984375" style="165" bestFit="1" customWidth="1"/>
    <col min="9221" max="9221" width="18.36328125" style="165" customWidth="1"/>
    <col min="9222" max="9472" width="9.08984375" style="165"/>
    <col min="9473" max="9473" width="78.453125" style="165" bestFit="1" customWidth="1"/>
    <col min="9474" max="9475" width="9.08984375" style="165"/>
    <col min="9476" max="9476" width="10.08984375" style="165" bestFit="1" customWidth="1"/>
    <col min="9477" max="9477" width="18.36328125" style="165" customWidth="1"/>
    <col min="9478" max="9728" width="9.08984375" style="165"/>
    <col min="9729" max="9729" width="78.453125" style="165" bestFit="1" customWidth="1"/>
    <col min="9730" max="9731" width="9.08984375" style="165"/>
    <col min="9732" max="9732" width="10.08984375" style="165" bestFit="1" customWidth="1"/>
    <col min="9733" max="9733" width="18.36328125" style="165" customWidth="1"/>
    <col min="9734" max="9984" width="9.08984375" style="165"/>
    <col min="9985" max="9985" width="78.453125" style="165" bestFit="1" customWidth="1"/>
    <col min="9986" max="9987" width="9.08984375" style="165"/>
    <col min="9988" max="9988" width="10.08984375" style="165" bestFit="1" customWidth="1"/>
    <col min="9989" max="9989" width="18.36328125" style="165" customWidth="1"/>
    <col min="9990" max="10240" width="9.08984375" style="165"/>
    <col min="10241" max="10241" width="78.453125" style="165" bestFit="1" customWidth="1"/>
    <col min="10242" max="10243" width="9.08984375" style="165"/>
    <col min="10244" max="10244" width="10.08984375" style="165" bestFit="1" customWidth="1"/>
    <col min="10245" max="10245" width="18.36328125" style="165" customWidth="1"/>
    <col min="10246" max="10496" width="9.08984375" style="165"/>
    <col min="10497" max="10497" width="78.453125" style="165" bestFit="1" customWidth="1"/>
    <col min="10498" max="10499" width="9.08984375" style="165"/>
    <col min="10500" max="10500" width="10.08984375" style="165" bestFit="1" customWidth="1"/>
    <col min="10501" max="10501" width="18.36328125" style="165" customWidth="1"/>
    <col min="10502" max="10752" width="9.08984375" style="165"/>
    <col min="10753" max="10753" width="78.453125" style="165" bestFit="1" customWidth="1"/>
    <col min="10754" max="10755" width="9.08984375" style="165"/>
    <col min="10756" max="10756" width="10.08984375" style="165" bestFit="1" customWidth="1"/>
    <col min="10757" max="10757" width="18.36328125" style="165" customWidth="1"/>
    <col min="10758" max="11008" width="9.08984375" style="165"/>
    <col min="11009" max="11009" width="78.453125" style="165" bestFit="1" customWidth="1"/>
    <col min="11010" max="11011" width="9.08984375" style="165"/>
    <col min="11012" max="11012" width="10.08984375" style="165" bestFit="1" customWidth="1"/>
    <col min="11013" max="11013" width="18.36328125" style="165" customWidth="1"/>
    <col min="11014" max="11264" width="9.08984375" style="165"/>
    <col min="11265" max="11265" width="78.453125" style="165" bestFit="1" customWidth="1"/>
    <col min="11266" max="11267" width="9.08984375" style="165"/>
    <col min="11268" max="11268" width="10.08984375" style="165" bestFit="1" customWidth="1"/>
    <col min="11269" max="11269" width="18.36328125" style="165" customWidth="1"/>
    <col min="11270" max="11520" width="9.08984375" style="165"/>
    <col min="11521" max="11521" width="78.453125" style="165" bestFit="1" customWidth="1"/>
    <col min="11522" max="11523" width="9.08984375" style="165"/>
    <col min="11524" max="11524" width="10.08984375" style="165" bestFit="1" customWidth="1"/>
    <col min="11525" max="11525" width="18.36328125" style="165" customWidth="1"/>
    <col min="11526" max="11776" width="9.08984375" style="165"/>
    <col min="11777" max="11777" width="78.453125" style="165" bestFit="1" customWidth="1"/>
    <col min="11778" max="11779" width="9.08984375" style="165"/>
    <col min="11780" max="11780" width="10.08984375" style="165" bestFit="1" customWidth="1"/>
    <col min="11781" max="11781" width="18.36328125" style="165" customWidth="1"/>
    <col min="11782" max="12032" width="9.08984375" style="165"/>
    <col min="12033" max="12033" width="78.453125" style="165" bestFit="1" customWidth="1"/>
    <col min="12034" max="12035" width="9.08984375" style="165"/>
    <col min="12036" max="12036" width="10.08984375" style="165" bestFit="1" customWidth="1"/>
    <col min="12037" max="12037" width="18.36328125" style="165" customWidth="1"/>
    <col min="12038" max="12288" width="9.08984375" style="165"/>
    <col min="12289" max="12289" width="78.453125" style="165" bestFit="1" customWidth="1"/>
    <col min="12290" max="12291" width="9.08984375" style="165"/>
    <col min="12292" max="12292" width="10.08984375" style="165" bestFit="1" customWidth="1"/>
    <col min="12293" max="12293" width="18.36328125" style="165" customWidth="1"/>
    <col min="12294" max="12544" width="9.08984375" style="165"/>
    <col min="12545" max="12545" width="78.453125" style="165" bestFit="1" customWidth="1"/>
    <col min="12546" max="12547" width="9.08984375" style="165"/>
    <col min="12548" max="12548" width="10.08984375" style="165" bestFit="1" customWidth="1"/>
    <col min="12549" max="12549" width="18.36328125" style="165" customWidth="1"/>
    <col min="12550" max="12800" width="9.08984375" style="165"/>
    <col min="12801" max="12801" width="78.453125" style="165" bestFit="1" customWidth="1"/>
    <col min="12802" max="12803" width="9.08984375" style="165"/>
    <col min="12804" max="12804" width="10.08984375" style="165" bestFit="1" customWidth="1"/>
    <col min="12805" max="12805" width="18.36328125" style="165" customWidth="1"/>
    <col min="12806" max="13056" width="9.08984375" style="165"/>
    <col min="13057" max="13057" width="78.453125" style="165" bestFit="1" customWidth="1"/>
    <col min="13058" max="13059" width="9.08984375" style="165"/>
    <col min="13060" max="13060" width="10.08984375" style="165" bestFit="1" customWidth="1"/>
    <col min="13061" max="13061" width="18.36328125" style="165" customWidth="1"/>
    <col min="13062" max="13312" width="9.08984375" style="165"/>
    <col min="13313" max="13313" width="78.453125" style="165" bestFit="1" customWidth="1"/>
    <col min="13314" max="13315" width="9.08984375" style="165"/>
    <col min="13316" max="13316" width="10.08984375" style="165" bestFit="1" customWidth="1"/>
    <col min="13317" max="13317" width="18.36328125" style="165" customWidth="1"/>
    <col min="13318" max="13568" width="9.08984375" style="165"/>
    <col min="13569" max="13569" width="78.453125" style="165" bestFit="1" customWidth="1"/>
    <col min="13570" max="13571" width="9.08984375" style="165"/>
    <col min="13572" max="13572" width="10.08984375" style="165" bestFit="1" customWidth="1"/>
    <col min="13573" max="13573" width="18.36328125" style="165" customWidth="1"/>
    <col min="13574" max="13824" width="9.08984375" style="165"/>
    <col min="13825" max="13825" width="78.453125" style="165" bestFit="1" customWidth="1"/>
    <col min="13826" max="13827" width="9.08984375" style="165"/>
    <col min="13828" max="13828" width="10.08984375" style="165" bestFit="1" customWidth="1"/>
    <col min="13829" max="13829" width="18.36328125" style="165" customWidth="1"/>
    <col min="13830" max="14080" width="9.08984375" style="165"/>
    <col min="14081" max="14081" width="78.453125" style="165" bestFit="1" customWidth="1"/>
    <col min="14082" max="14083" width="9.08984375" style="165"/>
    <col min="14084" max="14084" width="10.08984375" style="165" bestFit="1" customWidth="1"/>
    <col min="14085" max="14085" width="18.36328125" style="165" customWidth="1"/>
    <col min="14086" max="14336" width="9.08984375" style="165"/>
    <col min="14337" max="14337" width="78.453125" style="165" bestFit="1" customWidth="1"/>
    <col min="14338" max="14339" width="9.08984375" style="165"/>
    <col min="14340" max="14340" width="10.08984375" style="165" bestFit="1" customWidth="1"/>
    <col min="14341" max="14341" width="18.36328125" style="165" customWidth="1"/>
    <col min="14342" max="14592" width="9.08984375" style="165"/>
    <col min="14593" max="14593" width="78.453125" style="165" bestFit="1" customWidth="1"/>
    <col min="14594" max="14595" width="9.08984375" style="165"/>
    <col min="14596" max="14596" width="10.08984375" style="165" bestFit="1" customWidth="1"/>
    <col min="14597" max="14597" width="18.36328125" style="165" customWidth="1"/>
    <col min="14598" max="14848" width="9.08984375" style="165"/>
    <col min="14849" max="14849" width="78.453125" style="165" bestFit="1" customWidth="1"/>
    <col min="14850" max="14851" width="9.08984375" style="165"/>
    <col min="14852" max="14852" width="10.08984375" style="165" bestFit="1" customWidth="1"/>
    <col min="14853" max="14853" width="18.36328125" style="165" customWidth="1"/>
    <col min="14854" max="15104" width="9.08984375" style="165"/>
    <col min="15105" max="15105" width="78.453125" style="165" bestFit="1" customWidth="1"/>
    <col min="15106" max="15107" width="9.08984375" style="165"/>
    <col min="15108" max="15108" width="10.08984375" style="165" bestFit="1" customWidth="1"/>
    <col min="15109" max="15109" width="18.36328125" style="165" customWidth="1"/>
    <col min="15110" max="15360" width="9.08984375" style="165"/>
    <col min="15361" max="15361" width="78.453125" style="165" bestFit="1" customWidth="1"/>
    <col min="15362" max="15363" width="9.08984375" style="165"/>
    <col min="15364" max="15364" width="10.08984375" style="165" bestFit="1" customWidth="1"/>
    <col min="15365" max="15365" width="18.36328125" style="165" customWidth="1"/>
    <col min="15366" max="15616" width="9.08984375" style="165"/>
    <col min="15617" max="15617" width="78.453125" style="165" bestFit="1" customWidth="1"/>
    <col min="15618" max="15619" width="9.08984375" style="165"/>
    <col min="15620" max="15620" width="10.08984375" style="165" bestFit="1" customWidth="1"/>
    <col min="15621" max="15621" width="18.36328125" style="165" customWidth="1"/>
    <col min="15622" max="15872" width="9.08984375" style="165"/>
    <col min="15873" max="15873" width="78.453125" style="165" bestFit="1" customWidth="1"/>
    <col min="15874" max="15875" width="9.08984375" style="165"/>
    <col min="15876" max="15876" width="10.08984375" style="165" bestFit="1" customWidth="1"/>
    <col min="15877" max="15877" width="18.36328125" style="165" customWidth="1"/>
    <col min="15878" max="16128" width="9.08984375" style="165"/>
    <col min="16129" max="16129" width="78.453125" style="165" bestFit="1" customWidth="1"/>
    <col min="16130" max="16131" width="9.08984375" style="165"/>
    <col min="16132" max="16132" width="10.08984375" style="165" bestFit="1" customWidth="1"/>
    <col min="16133" max="16133" width="18.36328125" style="165" customWidth="1"/>
    <col min="16134" max="16384" width="9.08984375" style="165"/>
  </cols>
  <sheetData>
    <row r="1" spans="1:6" s="25" customFormat="1" ht="39" customHeight="1" thickBot="1" x14ac:dyDescent="0.4">
      <c r="A1" s="355" t="s">
        <v>414</v>
      </c>
      <c r="B1" s="372"/>
      <c r="C1" s="372"/>
      <c r="D1" s="372"/>
      <c r="E1" s="372"/>
      <c r="F1" s="373"/>
    </row>
    <row r="2" spans="1:6" s="25" customFormat="1" ht="39" customHeight="1" thickBot="1" x14ac:dyDescent="0.4">
      <c r="A2" s="355" t="s">
        <v>415</v>
      </c>
      <c r="B2" s="372"/>
      <c r="C2" s="372"/>
      <c r="D2" s="372"/>
      <c r="E2" s="372"/>
      <c r="F2" s="373"/>
    </row>
    <row r="3" spans="1:6" s="25" customFormat="1" ht="18" thickBot="1" x14ac:dyDescent="0.4">
      <c r="A3" s="361" t="s">
        <v>289</v>
      </c>
      <c r="B3" s="362"/>
      <c r="C3" s="362"/>
      <c r="D3" s="362"/>
      <c r="E3" s="362"/>
      <c r="F3" s="363"/>
    </row>
    <row r="4" spans="1:6" s="25" customFormat="1" ht="20.5" thickBot="1" x14ac:dyDescent="0.4">
      <c r="A4" s="364" t="s">
        <v>290</v>
      </c>
      <c r="B4" s="365"/>
      <c r="C4" s="157" t="s">
        <v>291</v>
      </c>
      <c r="D4" s="158" t="s">
        <v>292</v>
      </c>
      <c r="E4" s="158" t="s">
        <v>293</v>
      </c>
      <c r="F4" s="159" t="s">
        <v>294</v>
      </c>
    </row>
    <row r="5" spans="1:6" s="25" customFormat="1" ht="15.5" x14ac:dyDescent="0.35">
      <c r="A5" s="185" t="s">
        <v>295</v>
      </c>
      <c r="B5" s="385" t="s">
        <v>386</v>
      </c>
      <c r="C5" s="386"/>
      <c r="D5" s="386"/>
      <c r="E5" s="386"/>
      <c r="F5" s="387"/>
    </row>
    <row r="6" spans="1:6" s="25" customFormat="1" ht="37.5" x14ac:dyDescent="0.35">
      <c r="A6" s="338">
        <v>1</v>
      </c>
      <c r="B6" s="186" t="s">
        <v>416</v>
      </c>
      <c r="C6" s="338" t="s">
        <v>387</v>
      </c>
      <c r="D6" s="348">
        <v>12</v>
      </c>
      <c r="E6" s="375"/>
      <c r="F6" s="342">
        <f>+D6*E6</f>
        <v>0</v>
      </c>
    </row>
    <row r="7" spans="1:6" s="25" customFormat="1" ht="48.75" customHeight="1" x14ac:dyDescent="0.35">
      <c r="A7" s="339"/>
      <c r="B7" s="186" t="s">
        <v>417</v>
      </c>
      <c r="C7" s="339"/>
      <c r="D7" s="349"/>
      <c r="E7" s="376"/>
      <c r="F7" s="342"/>
    </row>
    <row r="8" spans="1:6" ht="37.5" x14ac:dyDescent="0.25">
      <c r="A8" s="338">
        <v>2</v>
      </c>
      <c r="B8" s="186" t="s">
        <v>388</v>
      </c>
      <c r="C8" s="187" t="s">
        <v>389</v>
      </c>
      <c r="D8" s="348">
        <v>15</v>
      </c>
      <c r="E8" s="375"/>
      <c r="F8" s="342">
        <f>+D8*E8</f>
        <v>0</v>
      </c>
    </row>
    <row r="9" spans="1:6" ht="49.5" customHeight="1" x14ac:dyDescent="0.25">
      <c r="A9" s="339"/>
      <c r="B9" s="186" t="s">
        <v>390</v>
      </c>
      <c r="C9" s="187" t="s">
        <v>111</v>
      </c>
      <c r="D9" s="349"/>
      <c r="E9" s="376"/>
      <c r="F9" s="342"/>
    </row>
    <row r="10" spans="1:6" ht="43.5" customHeight="1" x14ac:dyDescent="0.25">
      <c r="A10" s="338">
        <v>3</v>
      </c>
      <c r="B10" s="186" t="s">
        <v>391</v>
      </c>
      <c r="C10" s="188" t="s">
        <v>305</v>
      </c>
      <c r="D10" s="348">
        <f>(0.25-0.16)*3.14*12</f>
        <v>3.3912000000000004</v>
      </c>
      <c r="E10" s="375"/>
      <c r="F10" s="342">
        <f>+D10*E10</f>
        <v>0</v>
      </c>
    </row>
    <row r="11" spans="1:6" ht="57.75" customHeight="1" x14ac:dyDescent="0.25">
      <c r="A11" s="339"/>
      <c r="B11" s="186" t="s">
        <v>392</v>
      </c>
      <c r="C11" s="188" t="s">
        <v>300</v>
      </c>
      <c r="D11" s="349"/>
      <c r="E11" s="376"/>
      <c r="F11" s="342"/>
    </row>
    <row r="12" spans="1:6" ht="33.75" customHeight="1" x14ac:dyDescent="0.25">
      <c r="A12" s="338">
        <v>5</v>
      </c>
      <c r="B12" s="186" t="s">
        <v>393</v>
      </c>
      <c r="C12" s="187" t="s">
        <v>394</v>
      </c>
      <c r="D12" s="348">
        <v>1</v>
      </c>
      <c r="E12" s="375"/>
      <c r="F12" s="342">
        <f>+D12*E12</f>
        <v>0</v>
      </c>
    </row>
    <row r="13" spans="1:6" ht="33.75" customHeight="1" x14ac:dyDescent="0.25">
      <c r="A13" s="339"/>
      <c r="B13" s="186" t="s">
        <v>395</v>
      </c>
      <c r="C13" s="187" t="s">
        <v>111</v>
      </c>
      <c r="D13" s="349"/>
      <c r="E13" s="376"/>
      <c r="F13" s="342"/>
    </row>
    <row r="14" spans="1:6" ht="37.5" x14ac:dyDescent="0.25">
      <c r="A14" s="378">
        <v>6</v>
      </c>
      <c r="B14" s="189" t="s">
        <v>396</v>
      </c>
      <c r="C14" s="187" t="s">
        <v>302</v>
      </c>
      <c r="D14" s="383">
        <v>1</v>
      </c>
      <c r="E14" s="375"/>
      <c r="F14" s="342">
        <f>+D14*E14</f>
        <v>0</v>
      </c>
    </row>
    <row r="15" spans="1:6" ht="26.25" customHeight="1" x14ac:dyDescent="0.25">
      <c r="A15" s="338"/>
      <c r="B15" s="190" t="s">
        <v>397</v>
      </c>
      <c r="C15" s="191" t="s">
        <v>111</v>
      </c>
      <c r="D15" s="374"/>
      <c r="E15" s="376"/>
      <c r="F15" s="342"/>
    </row>
    <row r="16" spans="1:6" ht="13.25" customHeight="1" x14ac:dyDescent="0.25">
      <c r="A16" s="378">
        <v>7</v>
      </c>
      <c r="B16" s="192" t="s">
        <v>398</v>
      </c>
      <c r="C16" s="379" t="s">
        <v>399</v>
      </c>
      <c r="D16" s="381">
        <v>1</v>
      </c>
      <c r="E16" s="375"/>
      <c r="F16" s="342">
        <f>D16*E16</f>
        <v>0</v>
      </c>
    </row>
    <row r="17" spans="1:7" ht="31.5" customHeight="1" x14ac:dyDescent="0.25">
      <c r="A17" s="338"/>
      <c r="B17" s="193" t="s">
        <v>400</v>
      </c>
      <c r="C17" s="380"/>
      <c r="D17" s="382"/>
      <c r="E17" s="376"/>
      <c r="F17" s="342"/>
    </row>
    <row r="18" spans="1:7" ht="31.5" customHeight="1" x14ac:dyDescent="0.25">
      <c r="A18" s="338">
        <v>8</v>
      </c>
      <c r="B18" s="163" t="s">
        <v>401</v>
      </c>
      <c r="C18" s="194" t="s">
        <v>305</v>
      </c>
      <c r="D18" s="374">
        <f>0.25*3.14*12-D10</f>
        <v>6.0287999999999995</v>
      </c>
      <c r="E18" s="375"/>
      <c r="F18" s="342">
        <f>+D18*E18</f>
        <v>0</v>
      </c>
    </row>
    <row r="19" spans="1:7" ht="31.5" customHeight="1" x14ac:dyDescent="0.25">
      <c r="A19" s="339"/>
      <c r="B19" s="186" t="s">
        <v>402</v>
      </c>
      <c r="C19" s="188" t="s">
        <v>300</v>
      </c>
      <c r="D19" s="349"/>
      <c r="E19" s="376"/>
      <c r="F19" s="342"/>
    </row>
    <row r="20" spans="1:7" s="25" customFormat="1" ht="15.5" x14ac:dyDescent="0.35">
      <c r="A20" s="343" t="s">
        <v>403</v>
      </c>
      <c r="B20" s="377"/>
      <c r="C20" s="377"/>
      <c r="D20" s="377"/>
      <c r="E20" s="377"/>
      <c r="F20" s="199">
        <f>SUM(F6:F19)</f>
        <v>0</v>
      </c>
    </row>
    <row r="21" spans="1:7" ht="31.75" customHeight="1" x14ac:dyDescent="0.3">
      <c r="B21" s="388" t="s">
        <v>408</v>
      </c>
      <c r="C21" s="388"/>
      <c r="D21" s="388"/>
      <c r="E21" s="200">
        <v>1.4999999999999999E-2</v>
      </c>
      <c r="F21" s="201">
        <f>F20*E21</f>
        <v>0</v>
      </c>
      <c r="G21" s="76"/>
    </row>
    <row r="22" spans="1:7" ht="29.4" customHeight="1" x14ac:dyDescent="0.45">
      <c r="B22" s="384" t="s">
        <v>409</v>
      </c>
      <c r="C22" s="384"/>
      <c r="D22" s="384"/>
      <c r="E22" s="384"/>
      <c r="F22" s="202">
        <f>F21+F20</f>
        <v>0</v>
      </c>
      <c r="G22" s="76"/>
    </row>
    <row r="23" spans="1:7" ht="30.65" customHeight="1" x14ac:dyDescent="0.45">
      <c r="B23" s="389" t="s">
        <v>410</v>
      </c>
      <c r="C23" s="389"/>
      <c r="D23" s="389"/>
      <c r="E23" s="200"/>
      <c r="F23" s="201">
        <f>E23*F22</f>
        <v>0</v>
      </c>
      <c r="G23" s="198"/>
    </row>
    <row r="24" spans="1:7" ht="27.65" customHeight="1" x14ac:dyDescent="0.45">
      <c r="B24" s="384" t="s">
        <v>409</v>
      </c>
      <c r="C24" s="384"/>
      <c r="D24" s="384"/>
      <c r="E24" s="384"/>
      <c r="F24" s="202">
        <f>F23+F22</f>
        <v>0</v>
      </c>
      <c r="G24" s="76"/>
    </row>
    <row r="25" spans="1:7" ht="33.65" customHeight="1" x14ac:dyDescent="0.45">
      <c r="B25" s="389" t="s">
        <v>411</v>
      </c>
      <c r="C25" s="389"/>
      <c r="D25" s="389"/>
      <c r="E25" s="200"/>
      <c r="F25" s="201">
        <f>E25*F24</f>
        <v>0</v>
      </c>
      <c r="G25" s="76"/>
    </row>
    <row r="26" spans="1:7" ht="28.25" customHeight="1" x14ac:dyDescent="0.45">
      <c r="B26" s="384" t="s">
        <v>412</v>
      </c>
      <c r="C26" s="384"/>
      <c r="D26" s="384"/>
      <c r="E26" s="384"/>
      <c r="F26" s="202">
        <f>F25+F24</f>
        <v>0</v>
      </c>
      <c r="G26" s="76"/>
    </row>
    <row r="27" spans="1:7" ht="29.4" customHeight="1" x14ac:dyDescent="0.45">
      <c r="B27" s="384" t="s">
        <v>413</v>
      </c>
      <c r="C27" s="384"/>
      <c r="D27" s="384"/>
      <c r="E27" s="384"/>
      <c r="F27" s="202">
        <f>F26*0.18</f>
        <v>0</v>
      </c>
      <c r="G27" s="76"/>
    </row>
    <row r="28" spans="1:7" ht="29.4" customHeight="1" x14ac:dyDescent="0.45">
      <c r="B28" s="384" t="s">
        <v>412</v>
      </c>
      <c r="C28" s="384"/>
      <c r="D28" s="384"/>
      <c r="E28" s="384"/>
      <c r="F28" s="202">
        <f>F27+F26</f>
        <v>0</v>
      </c>
      <c r="G28" s="76"/>
    </row>
  </sheetData>
  <mergeCells count="44">
    <mergeCell ref="B21:D21"/>
    <mergeCell ref="B23:D23"/>
    <mergeCell ref="B25:D25"/>
    <mergeCell ref="B22:E22"/>
    <mergeCell ref="B24:E24"/>
    <mergeCell ref="B26:E26"/>
    <mergeCell ref="B27:E27"/>
    <mergeCell ref="B28:E28"/>
    <mergeCell ref="A1:F1"/>
    <mergeCell ref="A2:F2"/>
    <mergeCell ref="A3:F3"/>
    <mergeCell ref="A4:B4"/>
    <mergeCell ref="B5:F5"/>
    <mergeCell ref="A6:A7"/>
    <mergeCell ref="C6:C7"/>
    <mergeCell ref="D6:D7"/>
    <mergeCell ref="E6:E7"/>
    <mergeCell ref="F6:F7"/>
    <mergeCell ref="A12:A13"/>
    <mergeCell ref="D12:D13"/>
    <mergeCell ref="E12:E13"/>
    <mergeCell ref="F12:F13"/>
    <mergeCell ref="A14:A15"/>
    <mergeCell ref="D14:D15"/>
    <mergeCell ref="E14:E15"/>
    <mergeCell ref="F14:F15"/>
    <mergeCell ref="A8:A9"/>
    <mergeCell ref="D8:D9"/>
    <mergeCell ref="E8:E9"/>
    <mergeCell ref="F8:F9"/>
    <mergeCell ref="A10:A11"/>
    <mergeCell ref="D10:D11"/>
    <mergeCell ref="E10:E11"/>
    <mergeCell ref="F10:F11"/>
    <mergeCell ref="A20:E20"/>
    <mergeCell ref="A16:A17"/>
    <mergeCell ref="C16:C17"/>
    <mergeCell ref="D16:D17"/>
    <mergeCell ref="E16:E17"/>
    <mergeCell ref="F16:F17"/>
    <mergeCell ref="A18:A19"/>
    <mergeCell ref="D18:D19"/>
    <mergeCell ref="E18:E19"/>
    <mergeCell ref="F18:F19"/>
  </mergeCells>
  <printOptions verticalCentered="1"/>
  <pageMargins left="0.25" right="0.25" top="0.75" bottom="0.75" header="0.3" footer="0.3"/>
  <pageSetup paperSize="9" scale="6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Lot #1_TOTAL</vt:lpstr>
      <vt:lpstr>BoQ #1-1</vt:lpstr>
      <vt:lpstr>El-works-#1-1</vt:lpstr>
      <vt:lpstr>Water Sanitation-#1-1</vt:lpstr>
      <vt:lpstr>BoQ #2-1</vt:lpstr>
      <vt:lpstr>El-works-#2-1</vt:lpstr>
      <vt:lpstr>Water Sanitation-#2-1</vt:lpstr>
      <vt:lpstr>Well_12m-1</vt:lpstr>
      <vt:lpstr>'BoQ #1-1'!Print_Area</vt:lpstr>
      <vt:lpstr>'BoQ #2-1'!Print_Area</vt:lpstr>
      <vt:lpstr>'Water Sanitation-#1-1'!Print_Area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Mzevinar Jojua</cp:lastModifiedBy>
  <dcterms:created xsi:type="dcterms:W3CDTF">2021-11-04T06:15:52Z</dcterms:created>
  <dcterms:modified xsi:type="dcterms:W3CDTF">2021-12-20T10:45:57Z</dcterms:modified>
</cp:coreProperties>
</file>